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9120" activeTab="2"/>
  </bookViews>
  <sheets>
    <sheet name="Sconto Regressivo" sheetId="1" r:id="rId1"/>
    <sheet name="Sconto Progressivo" sheetId="4" r:id="rId2"/>
    <sheet name="IRPEF" sheetId="2" r:id="rId3"/>
    <sheet name="IRPEF REGRESSIVA" sheetId="3" r:id="rId4"/>
  </sheets>
  <externalReferences>
    <externalReference r:id="rId5"/>
  </externalReferences>
  <definedNames>
    <definedName name="province">[1]Sensitivity_Analyses!$B$5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2" i="1"/>
  <c r="O13" i="4"/>
  <c r="O12" i="4"/>
  <c r="O5" i="4"/>
  <c r="O6" i="4" s="1"/>
  <c r="O8" i="4" s="1"/>
  <c r="C6" i="4"/>
  <c r="D6" i="4"/>
  <c r="E6" i="4"/>
  <c r="F6" i="4"/>
  <c r="G6" i="4"/>
  <c r="H6" i="4"/>
  <c r="I6" i="4"/>
  <c r="J6" i="4"/>
  <c r="K6" i="4"/>
  <c r="B6" i="4"/>
  <c r="K7" i="4"/>
  <c r="J7" i="4"/>
  <c r="I7" i="4"/>
  <c r="H7" i="4"/>
  <c r="G7" i="4"/>
  <c r="F7" i="4"/>
  <c r="E7" i="4"/>
  <c r="D7" i="4"/>
  <c r="C7" i="4"/>
  <c r="B7" i="4"/>
  <c r="K5" i="4"/>
  <c r="J5" i="4"/>
  <c r="I5" i="4"/>
  <c r="H5" i="4"/>
  <c r="G5" i="4"/>
  <c r="F5" i="4"/>
  <c r="F8" i="4" s="1"/>
  <c r="E5" i="4"/>
  <c r="E8" i="4" s="1"/>
  <c r="D5" i="4"/>
  <c r="C5" i="4"/>
  <c r="B5" i="4"/>
  <c r="C8" i="4" s="1"/>
  <c r="G8" i="4"/>
  <c r="D8" i="4"/>
  <c r="K6" i="3"/>
  <c r="J6" i="3"/>
  <c r="I6" i="3"/>
  <c r="H6" i="3"/>
  <c r="G6" i="3"/>
  <c r="F6" i="3"/>
  <c r="E6" i="3"/>
  <c r="D6" i="3"/>
  <c r="C6" i="3"/>
  <c r="B6" i="3"/>
  <c r="O5" i="3"/>
  <c r="O6" i="3" s="1"/>
  <c r="O8" i="3" s="1"/>
  <c r="K7" i="3"/>
  <c r="J7" i="3"/>
  <c r="I7" i="3"/>
  <c r="H7" i="3"/>
  <c r="G7" i="3"/>
  <c r="F7" i="3"/>
  <c r="E7" i="3"/>
  <c r="D7" i="3"/>
  <c r="C7" i="3"/>
  <c r="K5" i="3"/>
  <c r="J5" i="3"/>
  <c r="J8" i="3" s="1"/>
  <c r="I5" i="3"/>
  <c r="H5" i="3"/>
  <c r="G5" i="3"/>
  <c r="F5" i="3"/>
  <c r="F8" i="3" s="1"/>
  <c r="E5" i="3"/>
  <c r="D5" i="3"/>
  <c r="C5" i="3"/>
  <c r="B7" i="3"/>
  <c r="B5" i="3"/>
  <c r="B8" i="3" s="1"/>
  <c r="H8" i="3"/>
  <c r="D8" i="3"/>
  <c r="C8" i="3"/>
  <c r="I6" i="2"/>
  <c r="J6" i="2" s="1"/>
  <c r="K6" i="2" s="1"/>
  <c r="H6" i="2"/>
  <c r="I5" i="2"/>
  <c r="J5" i="2" s="1"/>
  <c r="K5" i="2" s="1"/>
  <c r="H5" i="2"/>
  <c r="G6" i="2"/>
  <c r="G5" i="2"/>
  <c r="O7" i="3" l="1"/>
  <c r="B8" i="4"/>
  <c r="H8" i="4"/>
  <c r="E8" i="3"/>
  <c r="I8" i="3"/>
  <c r="B9" i="3"/>
  <c r="B10" i="3" s="1"/>
  <c r="G8" i="3"/>
  <c r="K8" i="3"/>
  <c r="C9" i="3"/>
  <c r="C10" i="3" s="1"/>
  <c r="B11" i="3" s="1"/>
  <c r="K8" i="2"/>
  <c r="J8" i="2"/>
  <c r="I8" i="2"/>
  <c r="H8" i="2"/>
  <c r="G8" i="2"/>
  <c r="F8" i="2"/>
  <c r="E8" i="2"/>
  <c r="D8" i="2"/>
  <c r="C8" i="2"/>
  <c r="B8" i="2"/>
  <c r="B9" i="2" s="1"/>
  <c r="B10" i="2" s="1"/>
  <c r="B7" i="2"/>
  <c r="C7" i="2" s="1"/>
  <c r="D7" i="2" s="1"/>
  <c r="E7" i="2" s="1"/>
  <c r="F7" i="2" s="1"/>
  <c r="G7" i="2" s="1"/>
  <c r="H7" i="2" s="1"/>
  <c r="I7" i="2" s="1"/>
  <c r="J7" i="2" s="1"/>
  <c r="O6" i="2"/>
  <c r="O8" i="2" s="1"/>
  <c r="J7" i="1"/>
  <c r="K7" i="1"/>
  <c r="B9" i="4" l="1"/>
  <c r="B10" i="4" s="1"/>
  <c r="I8" i="4"/>
  <c r="D9" i="3"/>
  <c r="D10" i="3" s="1"/>
  <c r="C11" i="3" s="1"/>
  <c r="K7" i="2"/>
  <c r="O7" i="2"/>
  <c r="C9" i="2"/>
  <c r="C10" i="2" s="1"/>
  <c r="B11" i="2" s="1"/>
  <c r="I8" i="1"/>
  <c r="I7" i="1"/>
  <c r="D7" i="1"/>
  <c r="E8" i="1"/>
  <c r="C7" i="1"/>
  <c r="K8" i="1"/>
  <c r="C9" i="4" l="1"/>
  <c r="C10" i="4" s="1"/>
  <c r="B11" i="4" s="1"/>
  <c r="K8" i="4"/>
  <c r="J8" i="4"/>
  <c r="E9" i="3"/>
  <c r="E10" i="3" s="1"/>
  <c r="D11" i="3" s="1"/>
  <c r="D9" i="2"/>
  <c r="H8" i="1"/>
  <c r="E7" i="1"/>
  <c r="H7" i="1"/>
  <c r="D8" i="1"/>
  <c r="B8" i="1"/>
  <c r="B7" i="1"/>
  <c r="C8" i="1"/>
  <c r="J8" i="1"/>
  <c r="F8" i="1"/>
  <c r="F7" i="1"/>
  <c r="O6" i="1"/>
  <c r="O8" i="1" s="1"/>
  <c r="G7" i="1"/>
  <c r="G8" i="1"/>
  <c r="D9" i="4" l="1"/>
  <c r="D10" i="4" s="1"/>
  <c r="C11" i="4" s="1"/>
  <c r="F9" i="3"/>
  <c r="F10" i="3" s="1"/>
  <c r="E11" i="3" s="1"/>
  <c r="D10" i="2"/>
  <c r="C11" i="2" s="1"/>
  <c r="E9" i="2"/>
  <c r="E10" i="2" s="1"/>
  <c r="D11" i="2" s="1"/>
  <c r="B9" i="1"/>
  <c r="O7" i="1"/>
  <c r="E9" i="4" l="1"/>
  <c r="E10" i="4" s="1"/>
  <c r="D11" i="4" s="1"/>
  <c r="O9" i="4" s="1"/>
  <c r="O10" i="4" s="1"/>
  <c r="F9" i="4"/>
  <c r="F10" i="4" s="1"/>
  <c r="E11" i="4" s="1"/>
  <c r="G9" i="3"/>
  <c r="H9" i="3" s="1"/>
  <c r="H10" i="3" s="1"/>
  <c r="G11" i="3" s="1"/>
  <c r="F9" i="2"/>
  <c r="B10" i="1"/>
  <c r="C9" i="1"/>
  <c r="D9" i="1"/>
  <c r="D10" i="1" s="1"/>
  <c r="C11" i="1" s="1"/>
  <c r="G9" i="4" l="1"/>
  <c r="G10" i="4" s="1"/>
  <c r="F11" i="4" s="1"/>
  <c r="G10" i="3"/>
  <c r="F11" i="3" s="1"/>
  <c r="I9" i="3"/>
  <c r="I10" i="3" s="1"/>
  <c r="H11" i="3" s="1"/>
  <c r="F10" i="2"/>
  <c r="E11" i="2" s="1"/>
  <c r="G9" i="2"/>
  <c r="E9" i="1"/>
  <c r="E10" i="1" s="1"/>
  <c r="D11" i="1" s="1"/>
  <c r="C10" i="1"/>
  <c r="B11" i="1" s="1"/>
  <c r="H9" i="4" l="1"/>
  <c r="H10" i="4" s="1"/>
  <c r="G11" i="4" s="1"/>
  <c r="J9" i="3"/>
  <c r="J10" i="3" s="1"/>
  <c r="I11" i="3" s="1"/>
  <c r="G10" i="2"/>
  <c r="F11" i="2" s="1"/>
  <c r="H9" i="2"/>
  <c r="H10" i="2" s="1"/>
  <c r="G11" i="2" s="1"/>
  <c r="F9" i="1"/>
  <c r="G9" i="1" s="1"/>
  <c r="G10" i="1" s="1"/>
  <c r="F11" i="1" s="1"/>
  <c r="I9" i="4" l="1"/>
  <c r="I10" i="4" s="1"/>
  <c r="H11" i="4" s="1"/>
  <c r="K9" i="3"/>
  <c r="K10" i="3" s="1"/>
  <c r="J11" i="3" s="1"/>
  <c r="O9" i="3" s="1"/>
  <c r="O10" i="3" s="1"/>
  <c r="O11" i="3" s="1"/>
  <c r="O12" i="3" s="1"/>
  <c r="O13" i="3" s="1"/>
  <c r="I9" i="2"/>
  <c r="I10" i="2" s="1"/>
  <c r="H11" i="2" s="1"/>
  <c r="H9" i="1"/>
  <c r="H10" i="1" s="1"/>
  <c r="G11" i="1" s="1"/>
  <c r="F10" i="1"/>
  <c r="E11" i="1" s="1"/>
  <c r="J9" i="4" l="1"/>
  <c r="J10" i="4" s="1"/>
  <c r="I11" i="4" s="1"/>
  <c r="J9" i="2"/>
  <c r="J10" i="2" s="1"/>
  <c r="I11" i="2" s="1"/>
  <c r="I9" i="1"/>
  <c r="I10" i="1" s="1"/>
  <c r="H11" i="1" s="1"/>
  <c r="K9" i="4" l="1"/>
  <c r="K10" i="4" s="1"/>
  <c r="J11" i="4" s="1"/>
  <c r="O7" i="4"/>
  <c r="O11" i="4" s="1"/>
  <c r="K9" i="2"/>
  <c r="K10" i="2" s="1"/>
  <c r="J11" i="2" s="1"/>
  <c r="O9" i="2" s="1"/>
  <c r="O10" i="2" s="1"/>
  <c r="O11" i="2" s="1"/>
  <c r="O12" i="2" s="1"/>
  <c r="O13" i="2" s="1"/>
  <c r="J9" i="1"/>
  <c r="J10" i="1" s="1"/>
  <c r="I11" i="1" s="1"/>
  <c r="K9" i="1" l="1"/>
  <c r="K10" i="1" s="1"/>
  <c r="J11" i="1" s="1"/>
  <c r="O9" i="1" s="1"/>
  <c r="O10" i="1" s="1"/>
  <c r="O11" i="1" s="1"/>
</calcChain>
</file>

<file path=xl/sharedStrings.xml><?xml version="1.0" encoding="utf-8"?>
<sst xmlns="http://schemas.openxmlformats.org/spreadsheetml/2006/main" count="68" uniqueCount="27">
  <si>
    <t>Fatturato senza sconto</t>
  </si>
  <si>
    <t>% sconto su tale fatturato</t>
  </si>
  <si>
    <t>Valore netto</t>
  </si>
  <si>
    <t xml:space="preserve">Sconto applicato </t>
  </si>
  <si>
    <t>% sconto da applicare nel segmento</t>
  </si>
  <si>
    <t>% sconto da applicare per la parte eccedente</t>
  </si>
  <si>
    <t>Fatturato no sconto</t>
  </si>
  <si>
    <t>Segmento</t>
  </si>
  <si>
    <t>Valore netto segmento</t>
  </si>
  <si>
    <t>Valore nel segmento successivo</t>
  </si>
  <si>
    <t>Sconto su eccedente</t>
  </si>
  <si>
    <t>Netto eccedente</t>
  </si>
  <si>
    <t>Valore netto totale</t>
  </si>
  <si>
    <t>Segmento di sconto</t>
  </si>
  <si>
    <t>Sconto Progressivo</t>
  </si>
  <si>
    <t>Sconto Regressivo</t>
  </si>
  <si>
    <t>Valore sconto</t>
  </si>
  <si>
    <t>% Sconto reale</t>
  </si>
  <si>
    <t>Reddito</t>
  </si>
  <si>
    <t>tassa su</t>
  </si>
  <si>
    <t>Tasse</t>
  </si>
  <si>
    <t>Aliquota tasse</t>
  </si>
  <si>
    <t>Aliquota tasse da applicare nel segmento</t>
  </si>
  <si>
    <t>Aliqota da applicare per la parte eccedente</t>
  </si>
  <si>
    <t>Aliquota tasse (regressiva)</t>
  </si>
  <si>
    <t>Aliquote IRPEF Progressive</t>
  </si>
  <si>
    <t>Aliquote IRPEF Regressive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</si>
</sst>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€&quot;#,##0"/>
    <numFmt numFmtId="166" formatCode="0.0%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</font>
    <font>
      <b/>
      <sz val="11"/>
      <color rgb="FF0061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23">
    <xf numFmtId="0" fontId="0" fillId="0" borderId="0" xfId="0"/>
    <xf numFmtId="0" fontId="0" fillId="0" borderId="3" xfId="0" applyBorder="1"/>
    <xf numFmtId="0" fontId="2" fillId="0" borderId="6" xfId="0" applyFont="1" applyBorder="1"/>
    <xf numFmtId="9" fontId="2" fillId="0" borderId="7" xfId="0" applyNumberFormat="1" applyFont="1" applyBorder="1"/>
    <xf numFmtId="9" fontId="2" fillId="0" borderId="8" xfId="0" applyNumberFormat="1" applyFont="1" applyBorder="1"/>
    <xf numFmtId="9" fontId="2" fillId="0" borderId="9" xfId="0" applyNumberFormat="1" applyFont="1" applyBorder="1"/>
    <xf numFmtId="9" fontId="2" fillId="0" borderId="10" xfId="0" applyNumberFormat="1" applyFont="1" applyBorder="1"/>
    <xf numFmtId="0" fontId="0" fillId="0" borderId="11" xfId="0" applyBorder="1"/>
    <xf numFmtId="0" fontId="0" fillId="0" borderId="0" xfId="0" applyFill="1"/>
    <xf numFmtId="9" fontId="2" fillId="2" borderId="5" xfId="1" applyFont="1" applyFill="1" applyBorder="1"/>
    <xf numFmtId="9" fontId="2" fillId="2" borderId="4" xfId="1" applyFont="1" applyFill="1" applyBorder="1"/>
    <xf numFmtId="164" fontId="2" fillId="2" borderId="12" xfId="0" applyNumberFormat="1" applyFont="1" applyFill="1" applyBorder="1"/>
    <xf numFmtId="0" fontId="4" fillId="3" borderId="1" xfId="2" applyFont="1" applyFill="1" applyBorder="1"/>
    <xf numFmtId="165" fontId="2" fillId="2" borderId="2" xfId="0" applyNumberFormat="1" applyFont="1" applyFill="1" applyBorder="1"/>
    <xf numFmtId="165" fontId="4" fillId="3" borderId="2" xfId="2" applyNumberFormat="1" applyFont="1" applyBorder="1"/>
    <xf numFmtId="0" fontId="2" fillId="0" borderId="0" xfId="0" applyFont="1"/>
    <xf numFmtId="165" fontId="0" fillId="0" borderId="0" xfId="0" applyNumberFormat="1"/>
    <xf numFmtId="9" fontId="2" fillId="2" borderId="4" xfId="1" applyNumberFormat="1" applyFont="1" applyFill="1" applyBorder="1"/>
    <xf numFmtId="166" fontId="2" fillId="0" borderId="7" xfId="0" applyNumberFormat="1" applyFont="1" applyBorder="1"/>
    <xf numFmtId="10" fontId="2" fillId="0" borderId="7" xfId="0" applyNumberFormat="1" applyFont="1" applyBorder="1"/>
    <xf numFmtId="165" fontId="2" fillId="2" borderId="14" xfId="0" applyNumberFormat="1" applyFont="1" applyFill="1" applyBorder="1"/>
    <xf numFmtId="164" fontId="2" fillId="2" borderId="15" xfId="0" applyNumberFormat="1" applyFont="1" applyFill="1" applyBorder="1"/>
    <xf numFmtId="9" fontId="2" fillId="2" borderId="13" xfId="1" applyFont="1" applyFill="1" applyBorder="1"/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% Sconto 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'Sconto Regressivo'!$A$6</c:f>
              <c:strCache>
                <c:ptCount val="1"/>
                <c:pt idx="0">
                  <c:v>% sconto su tale fatturato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numRef>
              <c:f>'Sconto Regressivo'!$B$5:$K$5</c:f>
              <c:numCache>
                <c:formatCode>"€"#,##0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'Sconto Regressivo'!$B$6:$K$6</c:f>
              <c:numCache>
                <c:formatCode>0%</c:formatCode>
                <c:ptCount val="1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0.04</c:v>
                </c:pt>
                <c:pt idx="4">
                  <c:v>0.06</c:v>
                </c:pt>
                <c:pt idx="5">
                  <c:v>0.09</c:v>
                </c:pt>
                <c:pt idx="6">
                  <c:v>0.13</c:v>
                </c:pt>
                <c:pt idx="7">
                  <c:v>0.18</c:v>
                </c:pt>
                <c:pt idx="8">
                  <c:v>0.24</c:v>
                </c:pt>
                <c:pt idx="9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107424"/>
        <c:axId val="725106864"/>
      </c:lineChart>
      <c:valAx>
        <c:axId val="7251068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07424"/>
        <c:crosses val="autoZero"/>
        <c:crossBetween val="between"/>
      </c:valAx>
      <c:catAx>
        <c:axId val="725107424"/>
        <c:scaling>
          <c:orientation val="minMax"/>
        </c:scaling>
        <c:delete val="0"/>
        <c:axPos val="b"/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06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46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'Sconto Regressivo'!$B$5:$K$5</c:f>
              <c:numCache>
                <c:formatCode>"€"#,##0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'Sconto Regressivo'!$B$7:$K$7</c:f>
              <c:numCache>
                <c:formatCode>"€"#,##0</c:formatCode>
                <c:ptCount val="10"/>
                <c:pt idx="0">
                  <c:v>10</c:v>
                </c:pt>
                <c:pt idx="1">
                  <c:v>19.8</c:v>
                </c:pt>
                <c:pt idx="2">
                  <c:v>29.4</c:v>
                </c:pt>
                <c:pt idx="3">
                  <c:v>38.4</c:v>
                </c:pt>
                <c:pt idx="4">
                  <c:v>47</c:v>
                </c:pt>
                <c:pt idx="5">
                  <c:v>54.6</c:v>
                </c:pt>
                <c:pt idx="6">
                  <c:v>60.9</c:v>
                </c:pt>
                <c:pt idx="7">
                  <c:v>65.600000000000009</c:v>
                </c:pt>
                <c:pt idx="8">
                  <c:v>68.400000000000006</c:v>
                </c:pt>
                <c:pt idx="9">
                  <c:v>70</c:v>
                </c:pt>
              </c:numCache>
            </c:numRef>
          </c:yVal>
          <c:smooth val="0"/>
        </c:ser>
        <c:ser>
          <c:idx val="1"/>
          <c:order val="1"/>
          <c:spPr>
            <a:ln w="19046" cap="rnd">
              <a:solidFill>
                <a:srgbClr val="ED7D31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'Sconto Regressivo'!$O$5</c:f>
              <c:numCache>
                <c:formatCode>"€"#,##0</c:formatCode>
                <c:ptCount val="1"/>
                <c:pt idx="0">
                  <c:v>92</c:v>
                </c:pt>
              </c:numCache>
            </c:numRef>
          </c:xVal>
          <c:yVal>
            <c:numRef>
              <c:f>'Sconto Regressivo'!$O$11</c:f>
              <c:numCache>
                <c:formatCode>"€"#,##0</c:formatCode>
                <c:ptCount val="1"/>
                <c:pt idx="0">
                  <c:v>68.72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04624"/>
        <c:axId val="725108544"/>
      </c:scatterChart>
      <c:valAx>
        <c:axId val="7251085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04624"/>
        <c:crosses val="autoZero"/>
        <c:crossBetween val="midCat"/>
      </c:valAx>
      <c:valAx>
        <c:axId val="725104624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0854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% Sconto 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'Sconto Progressivo'!$A$6</c:f>
              <c:strCache>
                <c:ptCount val="1"/>
                <c:pt idx="0">
                  <c:v>% sconto su tale fatturato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numRef>
              <c:f>'Sconto Progressivo'!$B$5:$K$5</c:f>
              <c:numCache>
                <c:formatCode>"€"#,##0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cat>
          <c:val>
            <c:numRef>
              <c:f>'Sconto Progressivo'!$B$6:$K$6</c:f>
              <c:numCache>
                <c:formatCode>0.0%</c:formatCode>
                <c:ptCount val="10"/>
                <c:pt idx="0">
                  <c:v>0</c:v>
                </c:pt>
                <c:pt idx="1">
                  <c:v>9.9999999999999638E-3</c:v>
                </c:pt>
                <c:pt idx="2">
                  <c:v>2.0000000000000049E-2</c:v>
                </c:pt>
                <c:pt idx="3">
                  <c:v>4.0000000000000036E-2</c:v>
                </c:pt>
                <c:pt idx="4">
                  <c:v>0.06</c:v>
                </c:pt>
                <c:pt idx="5">
                  <c:v>8.9999999999999983E-2</c:v>
                </c:pt>
                <c:pt idx="6">
                  <c:v>0.13000000000000003</c:v>
                </c:pt>
                <c:pt idx="7">
                  <c:v>0.17999999999999988</c:v>
                </c:pt>
                <c:pt idx="8">
                  <c:v>0.23999999999999994</c:v>
                </c:pt>
                <c:pt idx="9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04464"/>
        <c:axId val="951603904"/>
      </c:lineChart>
      <c:valAx>
        <c:axId val="9516039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1604464"/>
        <c:crosses val="autoZero"/>
        <c:crossBetween val="between"/>
      </c:valAx>
      <c:catAx>
        <c:axId val="951604464"/>
        <c:scaling>
          <c:orientation val="minMax"/>
        </c:scaling>
        <c:delete val="0"/>
        <c:axPos val="b"/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16039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46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'Sconto Progressivo'!$B$5:$K$5</c:f>
              <c:numCache>
                <c:formatCode>"€"#,##0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'Sconto Progressivo'!$B$7:$K$7</c:f>
              <c:numCache>
                <c:formatCode>"€"#,##0</c:formatCode>
                <c:ptCount val="10"/>
                <c:pt idx="0">
                  <c:v>10</c:v>
                </c:pt>
                <c:pt idx="1">
                  <c:v>19.8</c:v>
                </c:pt>
                <c:pt idx="2">
                  <c:v>29.4</c:v>
                </c:pt>
                <c:pt idx="3">
                  <c:v>38.4</c:v>
                </c:pt>
                <c:pt idx="4">
                  <c:v>47</c:v>
                </c:pt>
                <c:pt idx="5">
                  <c:v>54.6</c:v>
                </c:pt>
                <c:pt idx="6">
                  <c:v>60.9</c:v>
                </c:pt>
                <c:pt idx="7">
                  <c:v>65.600000000000009</c:v>
                </c:pt>
                <c:pt idx="8">
                  <c:v>68.400000000000006</c:v>
                </c:pt>
                <c:pt idx="9">
                  <c:v>70</c:v>
                </c:pt>
              </c:numCache>
            </c:numRef>
          </c:yVal>
          <c:smooth val="0"/>
        </c:ser>
        <c:ser>
          <c:idx val="1"/>
          <c:order val="1"/>
          <c:spPr>
            <a:ln w="19046" cap="rnd">
              <a:solidFill>
                <a:srgbClr val="ED7D31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'Sconto Progressivo'!$O$5</c:f>
              <c:numCache>
                <c:formatCode>"€"#,##0</c:formatCode>
                <c:ptCount val="1"/>
                <c:pt idx="0">
                  <c:v>92</c:v>
                </c:pt>
              </c:numCache>
            </c:numRef>
          </c:xVal>
          <c:yVal>
            <c:numRef>
              <c:f>'Sconto Progressivo'!$O$11</c:f>
              <c:numCache>
                <c:formatCode>"€"#,##0</c:formatCode>
                <c:ptCount val="1"/>
                <c:pt idx="0">
                  <c:v>68.72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815760"/>
        <c:axId val="951815200"/>
      </c:scatterChart>
      <c:valAx>
        <c:axId val="9518152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1815760"/>
        <c:crosses val="autoZero"/>
        <c:crossBetween val="midCat"/>
      </c:valAx>
      <c:valAx>
        <c:axId val="951815760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951815200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Aliquote IRPEF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IRPEF!$A$6</c:f>
              <c:strCache>
                <c:ptCount val="1"/>
                <c:pt idx="0">
                  <c:v>Aliquota tasse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numRef>
              <c:f>IRPEF!$B$5:$K$5</c:f>
              <c:numCache>
                <c:formatCode>"€"#,##0</c:formatCode>
                <c:ptCount val="10"/>
                <c:pt idx="0">
                  <c:v>15000</c:v>
                </c:pt>
                <c:pt idx="1">
                  <c:v>28000</c:v>
                </c:pt>
                <c:pt idx="2">
                  <c:v>55000</c:v>
                </c:pt>
                <c:pt idx="3">
                  <c:v>75000</c:v>
                </c:pt>
                <c:pt idx="4">
                  <c:v>100000</c:v>
                </c:pt>
                <c:pt idx="5">
                  <c:v>110000</c:v>
                </c:pt>
                <c:pt idx="6">
                  <c:v>120000</c:v>
                </c:pt>
                <c:pt idx="7">
                  <c:v>130000</c:v>
                </c:pt>
                <c:pt idx="8">
                  <c:v>140000</c:v>
                </c:pt>
                <c:pt idx="9">
                  <c:v>150000</c:v>
                </c:pt>
              </c:numCache>
            </c:numRef>
          </c:cat>
          <c:val>
            <c:numRef>
              <c:f>IRPEF!$B$6:$K$6</c:f>
              <c:numCache>
                <c:formatCode>0%</c:formatCode>
                <c:ptCount val="10"/>
                <c:pt idx="0">
                  <c:v>0.23</c:v>
                </c:pt>
                <c:pt idx="1">
                  <c:v>0.27</c:v>
                </c:pt>
                <c:pt idx="2">
                  <c:v>0.38</c:v>
                </c:pt>
                <c:pt idx="3">
                  <c:v>0.41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111344"/>
        <c:axId val="725110784"/>
      </c:lineChart>
      <c:valAx>
        <c:axId val="7251107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11344"/>
        <c:crosses val="autoZero"/>
        <c:crossBetween val="between"/>
      </c:valAx>
      <c:catAx>
        <c:axId val="725111344"/>
        <c:scaling>
          <c:orientation val="minMax"/>
        </c:scaling>
        <c:delete val="0"/>
        <c:axPos val="b"/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1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46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IRPEF!$B$5:$K$5</c:f>
              <c:numCache>
                <c:formatCode>"€"#,##0</c:formatCode>
                <c:ptCount val="10"/>
                <c:pt idx="0">
                  <c:v>15000</c:v>
                </c:pt>
                <c:pt idx="1">
                  <c:v>28000</c:v>
                </c:pt>
                <c:pt idx="2">
                  <c:v>55000</c:v>
                </c:pt>
                <c:pt idx="3">
                  <c:v>75000</c:v>
                </c:pt>
                <c:pt idx="4">
                  <c:v>100000</c:v>
                </c:pt>
                <c:pt idx="5">
                  <c:v>110000</c:v>
                </c:pt>
                <c:pt idx="6">
                  <c:v>120000</c:v>
                </c:pt>
                <c:pt idx="7">
                  <c:v>130000</c:v>
                </c:pt>
                <c:pt idx="8">
                  <c:v>140000</c:v>
                </c:pt>
                <c:pt idx="9">
                  <c:v>150000</c:v>
                </c:pt>
              </c:numCache>
            </c:numRef>
          </c:xVal>
          <c:yVal>
            <c:numRef>
              <c:f>IRPEF!$B$7:$K$7</c:f>
              <c:numCache>
                <c:formatCode>"€"#,##0</c:formatCode>
                <c:ptCount val="10"/>
                <c:pt idx="0">
                  <c:v>11550</c:v>
                </c:pt>
                <c:pt idx="1">
                  <c:v>21040</c:v>
                </c:pt>
                <c:pt idx="2">
                  <c:v>37780</c:v>
                </c:pt>
                <c:pt idx="3">
                  <c:v>49580</c:v>
                </c:pt>
                <c:pt idx="4">
                  <c:v>63830</c:v>
                </c:pt>
                <c:pt idx="5">
                  <c:v>69530</c:v>
                </c:pt>
                <c:pt idx="6">
                  <c:v>75230</c:v>
                </c:pt>
                <c:pt idx="7">
                  <c:v>80930</c:v>
                </c:pt>
                <c:pt idx="8">
                  <c:v>86630</c:v>
                </c:pt>
                <c:pt idx="9">
                  <c:v>92330</c:v>
                </c:pt>
              </c:numCache>
            </c:numRef>
          </c:yVal>
          <c:smooth val="0"/>
        </c:ser>
        <c:ser>
          <c:idx val="1"/>
          <c:order val="1"/>
          <c:spPr>
            <a:ln w="19046" cap="rnd">
              <a:solidFill>
                <a:srgbClr val="ED7D31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IRPEF!$O$5</c:f>
              <c:numCache>
                <c:formatCode>"€"#,##0</c:formatCode>
                <c:ptCount val="1"/>
                <c:pt idx="0">
                  <c:v>60000</c:v>
                </c:pt>
              </c:numCache>
            </c:numRef>
          </c:xVal>
          <c:yVal>
            <c:numRef>
              <c:f>IRPEF!$O$11</c:f>
              <c:numCache>
                <c:formatCode>"€"#,##0</c:formatCode>
                <c:ptCount val="1"/>
                <c:pt idx="0">
                  <c:v>40730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379024"/>
        <c:axId val="725114144"/>
      </c:scatterChart>
      <c:valAx>
        <c:axId val="7251141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3379024"/>
        <c:crosses val="autoZero"/>
        <c:crossBetween val="midCat"/>
      </c:valAx>
      <c:valAx>
        <c:axId val="723379024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72511414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US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Aliquote IRPEF regressive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'IRPEF REGRESSIVA'!$A$6</c:f>
              <c:strCache>
                <c:ptCount val="1"/>
                <c:pt idx="0">
                  <c:v>Aliquota tasse (regressiva)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n-U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numRef>
              <c:f>'IRPEF REGRESSIVA'!$B$5:$K$5</c:f>
              <c:numCache>
                <c:formatCode>"€"#,##0</c:formatCode>
                <c:ptCount val="10"/>
                <c:pt idx="0">
                  <c:v>15000</c:v>
                </c:pt>
                <c:pt idx="1">
                  <c:v>28000</c:v>
                </c:pt>
                <c:pt idx="2">
                  <c:v>55000</c:v>
                </c:pt>
                <c:pt idx="3">
                  <c:v>75000</c:v>
                </c:pt>
                <c:pt idx="4">
                  <c:v>100000</c:v>
                </c:pt>
                <c:pt idx="5">
                  <c:v>110000</c:v>
                </c:pt>
                <c:pt idx="6">
                  <c:v>120000</c:v>
                </c:pt>
                <c:pt idx="7">
                  <c:v>130000</c:v>
                </c:pt>
                <c:pt idx="8">
                  <c:v>140000</c:v>
                </c:pt>
                <c:pt idx="9">
                  <c:v>150000</c:v>
                </c:pt>
              </c:numCache>
            </c:numRef>
          </c:cat>
          <c:val>
            <c:numRef>
              <c:f>'IRPEF REGRESSIVA'!$B$6:$K$6</c:f>
              <c:numCache>
                <c:formatCode>0.0%</c:formatCode>
                <c:ptCount val="10"/>
                <c:pt idx="0">
                  <c:v>0.23</c:v>
                </c:pt>
                <c:pt idx="1">
                  <c:v>0.24857142857142858</c:v>
                </c:pt>
                <c:pt idx="2">
                  <c:v>0.31309090909090909</c:v>
                </c:pt>
                <c:pt idx="3">
                  <c:v>0.33893333333333331</c:v>
                </c:pt>
                <c:pt idx="4" formatCode="0.00%">
                  <c:v>0.36170000000000002</c:v>
                </c:pt>
                <c:pt idx="5" formatCode="0.00%">
                  <c:v>0.36790909090909091</c:v>
                </c:pt>
                <c:pt idx="6" formatCode="0.00%">
                  <c:v>0.37308333333333332</c:v>
                </c:pt>
                <c:pt idx="7" formatCode="0.00%">
                  <c:v>0.37746153846153846</c:v>
                </c:pt>
                <c:pt idx="8" formatCode="0.00%">
                  <c:v>0.38121428571428573</c:v>
                </c:pt>
                <c:pt idx="9" formatCode="0.00%">
                  <c:v>0.38446666666666668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713504"/>
        <c:axId val="868714064"/>
      </c:lineChart>
      <c:valAx>
        <c:axId val="8687140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68713504"/>
        <c:crosses val="autoZero"/>
        <c:crossBetween val="between"/>
      </c:valAx>
      <c:catAx>
        <c:axId val="868713504"/>
        <c:scaling>
          <c:orientation val="minMax"/>
        </c:scaling>
        <c:delete val="0"/>
        <c:axPos val="b"/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n-U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86871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46" cap="rnd">
              <a:solidFill>
                <a:srgbClr val="5B9BD5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'IRPEF REGRESSIVA'!$B$5:$K$5</c:f>
              <c:numCache>
                <c:formatCode>"€"#,##0</c:formatCode>
                <c:ptCount val="10"/>
                <c:pt idx="0">
                  <c:v>15000</c:v>
                </c:pt>
                <c:pt idx="1">
                  <c:v>28000</c:v>
                </c:pt>
                <c:pt idx="2">
                  <c:v>55000</c:v>
                </c:pt>
                <c:pt idx="3">
                  <c:v>75000</c:v>
                </c:pt>
                <c:pt idx="4">
                  <c:v>100000</c:v>
                </c:pt>
                <c:pt idx="5">
                  <c:v>110000</c:v>
                </c:pt>
                <c:pt idx="6">
                  <c:v>120000</c:v>
                </c:pt>
                <c:pt idx="7">
                  <c:v>130000</c:v>
                </c:pt>
                <c:pt idx="8">
                  <c:v>140000</c:v>
                </c:pt>
                <c:pt idx="9">
                  <c:v>150000</c:v>
                </c:pt>
              </c:numCache>
            </c:numRef>
          </c:xVal>
          <c:yVal>
            <c:numRef>
              <c:f>'IRPEF REGRESSIVA'!$B$7:$K$7</c:f>
              <c:numCache>
                <c:formatCode>"€"#,##0</c:formatCode>
                <c:ptCount val="10"/>
                <c:pt idx="0">
                  <c:v>11550</c:v>
                </c:pt>
                <c:pt idx="1">
                  <c:v>21040</c:v>
                </c:pt>
                <c:pt idx="2">
                  <c:v>37780</c:v>
                </c:pt>
                <c:pt idx="3">
                  <c:v>49580</c:v>
                </c:pt>
                <c:pt idx="4">
                  <c:v>63830</c:v>
                </c:pt>
                <c:pt idx="5">
                  <c:v>69530</c:v>
                </c:pt>
                <c:pt idx="6">
                  <c:v>75230</c:v>
                </c:pt>
                <c:pt idx="7">
                  <c:v>80930</c:v>
                </c:pt>
                <c:pt idx="8">
                  <c:v>86630</c:v>
                </c:pt>
                <c:pt idx="9">
                  <c:v>92330</c:v>
                </c:pt>
              </c:numCache>
            </c:numRef>
          </c:yVal>
          <c:smooth val="0"/>
        </c:ser>
        <c:ser>
          <c:idx val="1"/>
          <c:order val="1"/>
          <c:spPr>
            <a:ln w="19046" cap="rnd">
              <a:solidFill>
                <a:srgbClr val="ED7D31"/>
              </a:solidFill>
              <a:prstDash val="solid"/>
              <a:round/>
            </a:ln>
          </c:spPr>
          <c:marker>
            <c:symbol val="circle"/>
            <c:size val="5"/>
          </c:marker>
          <c:xVal>
            <c:numRef>
              <c:f>'IRPEF REGRESSIVA'!$O$5</c:f>
              <c:numCache>
                <c:formatCode>"€"#,##0</c:formatCode>
                <c:ptCount val="1"/>
                <c:pt idx="0">
                  <c:v>60000</c:v>
                </c:pt>
              </c:numCache>
            </c:numRef>
          </c:xVal>
          <c:yVal>
            <c:numRef>
              <c:f>'IRPEF REGRESSIVA'!$O$11</c:f>
              <c:numCache>
                <c:formatCode>"€"#,##0</c:formatCode>
                <c:ptCount val="1"/>
                <c:pt idx="0">
                  <c:v>40730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92976"/>
        <c:axId val="233578304"/>
      </c:scatterChart>
      <c:valAx>
        <c:axId val="2335783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36992976"/>
        <c:crosses val="autoZero"/>
        <c:crossBetween val="midCat"/>
      </c:valAx>
      <c:valAx>
        <c:axId val="36992976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&quot;€&quot;#,##0" sourceLinked="1"/>
        <c:majorTickMark val="none"/>
        <c:minorTickMark val="none"/>
        <c:tickLblPos val="nextTo"/>
        <c:spPr>
          <a:noFill/>
          <a:ln w="9528" cap="flat">
            <a:solidFill>
              <a:srgbClr val="BFBFB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23357830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1013456</xdr:colOff>
      <xdr:row>13</xdr:row>
      <xdr:rowOff>46667</xdr:rowOff>
    </xdr:from>
    <xdr:ext cx="9334496" cy="27432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883916</xdr:colOff>
      <xdr:row>12</xdr:row>
      <xdr:rowOff>182876</xdr:rowOff>
    </xdr:from>
    <xdr:ext cx="4953004" cy="2872744"/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1013456</xdr:colOff>
      <xdr:row>13</xdr:row>
      <xdr:rowOff>46667</xdr:rowOff>
    </xdr:from>
    <xdr:ext cx="9334496" cy="27432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883916</xdr:colOff>
      <xdr:row>12</xdr:row>
      <xdr:rowOff>182876</xdr:rowOff>
    </xdr:from>
    <xdr:ext cx="4953004" cy="2872744"/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1013456</xdr:colOff>
      <xdr:row>13</xdr:row>
      <xdr:rowOff>46667</xdr:rowOff>
    </xdr:from>
    <xdr:ext cx="9334496" cy="27432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883916</xdr:colOff>
      <xdr:row>12</xdr:row>
      <xdr:rowOff>182876</xdr:rowOff>
    </xdr:from>
    <xdr:ext cx="4953004" cy="2872744"/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1013456</xdr:colOff>
      <xdr:row>13</xdr:row>
      <xdr:rowOff>46667</xdr:rowOff>
    </xdr:from>
    <xdr:ext cx="9334496" cy="274320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10</xdr:col>
      <xdr:colOff>883916</xdr:colOff>
      <xdr:row>12</xdr:row>
      <xdr:rowOff>182876</xdr:rowOff>
    </xdr:from>
    <xdr:ext cx="4953004" cy="2872744"/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_ORKAMBI%20BIAs\2.1_BIAs\ORKAMBI_Provincal%20BI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s_"/>
      <sheetName val="Results_"/>
      <sheetName val="Results_Graphs_"/>
      <sheetName val="Sensitivity_Analyses"/>
      <sheetName val="Patient_Flow"/>
      <sheetName val="Export_Tables"/>
    </sheetNames>
    <sheetDataSet>
      <sheetData sheetId="0"/>
      <sheetData sheetId="1">
        <row r="8">
          <cell r="F8">
            <v>248982</v>
          </cell>
        </row>
      </sheetData>
      <sheetData sheetId="2"/>
      <sheetData sheetId="3"/>
      <sheetData sheetId="4">
        <row r="5">
          <cell r="B5" t="str">
            <v>Ontario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3"/>
  <sheetViews>
    <sheetView workbookViewId="0">
      <selection activeCell="N12" sqref="N12:O13"/>
    </sheetView>
  </sheetViews>
  <sheetFormatPr defaultColWidth="7.109375" defaultRowHeight="14.4" x14ac:dyDescent="0.3"/>
  <cols>
    <col min="1" max="1" width="38.21875" bestFit="1" customWidth="1"/>
    <col min="2" max="2" width="12.44140625" bestFit="1" customWidth="1"/>
    <col min="3" max="3" width="11.109375" bestFit="1" customWidth="1"/>
    <col min="4" max="4" width="13.77734375" bestFit="1" customWidth="1"/>
    <col min="5" max="5" width="12.109375" bestFit="1" customWidth="1"/>
    <col min="6" max="7" width="11.109375" bestFit="1" customWidth="1"/>
    <col min="8" max="10" width="12.109375" bestFit="1" customWidth="1"/>
    <col min="11" max="11" width="14.77734375" bestFit="1" customWidth="1"/>
    <col min="12" max="12" width="7.77734375" customWidth="1"/>
    <col min="13" max="13" width="7.109375" customWidth="1"/>
    <col min="14" max="14" width="19.44140625" bestFit="1" customWidth="1"/>
    <col min="15" max="15" width="12.109375" bestFit="1" customWidth="1"/>
    <col min="16" max="16" width="4.88671875" bestFit="1" customWidth="1"/>
    <col min="17" max="17" width="7.109375" customWidth="1"/>
  </cols>
  <sheetData>
    <row r="4" spans="1:15" ht="15" thickBot="1" x14ac:dyDescent="0.35">
      <c r="A4" s="15" t="s">
        <v>15</v>
      </c>
    </row>
    <row r="5" spans="1:15" ht="15" thickBot="1" x14ac:dyDescent="0.35">
      <c r="A5" s="1" t="s">
        <v>0</v>
      </c>
      <c r="B5" s="13">
        <v>10</v>
      </c>
      <c r="C5" s="13">
        <v>20</v>
      </c>
      <c r="D5" s="13">
        <v>30</v>
      </c>
      <c r="E5" s="13">
        <v>40</v>
      </c>
      <c r="F5" s="13">
        <v>50</v>
      </c>
      <c r="G5" s="13">
        <v>60</v>
      </c>
      <c r="H5" s="13">
        <v>70</v>
      </c>
      <c r="I5" s="13">
        <v>80</v>
      </c>
      <c r="J5" s="13">
        <v>90</v>
      </c>
      <c r="K5" s="13">
        <v>100</v>
      </c>
      <c r="N5" t="s">
        <v>6</v>
      </c>
      <c r="O5" s="13">
        <v>92</v>
      </c>
    </row>
    <row r="6" spans="1:15" ht="15" thickBot="1" x14ac:dyDescent="0.35">
      <c r="A6" s="2" t="s">
        <v>1</v>
      </c>
      <c r="B6" s="3">
        <v>0</v>
      </c>
      <c r="C6" s="4">
        <v>0.01</v>
      </c>
      <c r="D6" s="5">
        <v>0.02</v>
      </c>
      <c r="E6" s="5">
        <v>0.04</v>
      </c>
      <c r="F6" s="5">
        <v>0.06</v>
      </c>
      <c r="G6" s="5">
        <v>0.09</v>
      </c>
      <c r="H6" s="5">
        <v>0.13</v>
      </c>
      <c r="I6" s="5">
        <v>0.18</v>
      </c>
      <c r="J6" s="5">
        <v>0.24</v>
      </c>
      <c r="K6" s="6">
        <v>0.3</v>
      </c>
      <c r="N6" t="s">
        <v>7</v>
      </c>
      <c r="O6" s="13">
        <f>+HLOOKUP(O5,B5:K10,1)</f>
        <v>90</v>
      </c>
    </row>
    <row r="7" spans="1:15" ht="15" thickBot="1" x14ac:dyDescent="0.35">
      <c r="A7" s="7" t="s">
        <v>2</v>
      </c>
      <c r="B7" s="13">
        <f t="shared" ref="B7:K7" si="0">B5*(1-B6)</f>
        <v>10</v>
      </c>
      <c r="C7" s="13">
        <f t="shared" si="0"/>
        <v>19.8</v>
      </c>
      <c r="D7" s="13">
        <f t="shared" si="0"/>
        <v>29.4</v>
      </c>
      <c r="E7" s="13">
        <f t="shared" si="0"/>
        <v>38.4</v>
      </c>
      <c r="F7" s="13">
        <f t="shared" si="0"/>
        <v>47</v>
      </c>
      <c r="G7" s="13">
        <f t="shared" si="0"/>
        <v>54.6</v>
      </c>
      <c r="H7" s="13">
        <f t="shared" si="0"/>
        <v>60.9</v>
      </c>
      <c r="I7" s="13">
        <f t="shared" si="0"/>
        <v>65.600000000000009</v>
      </c>
      <c r="J7" s="13">
        <f t="shared" si="0"/>
        <v>68.400000000000006</v>
      </c>
      <c r="K7" s="13">
        <f t="shared" si="0"/>
        <v>70</v>
      </c>
      <c r="N7" t="s">
        <v>8</v>
      </c>
      <c r="O7" s="13">
        <f>+HLOOKUP(O5,B5:K10,3)</f>
        <v>68.400000000000006</v>
      </c>
    </row>
    <row r="8" spans="1:15" ht="15" thickBot="1" x14ac:dyDescent="0.35">
      <c r="A8" s="8" t="s">
        <v>13</v>
      </c>
      <c r="B8" s="13">
        <f>+B5</f>
        <v>10</v>
      </c>
      <c r="C8" s="13">
        <f t="shared" ref="C8:K8" si="1">+C5-B5</f>
        <v>10</v>
      </c>
      <c r="D8" s="13">
        <f t="shared" si="1"/>
        <v>10</v>
      </c>
      <c r="E8" s="13">
        <f t="shared" si="1"/>
        <v>10</v>
      </c>
      <c r="F8" s="13">
        <f t="shared" si="1"/>
        <v>10</v>
      </c>
      <c r="G8" s="13">
        <f t="shared" si="1"/>
        <v>10</v>
      </c>
      <c r="H8" s="13">
        <f t="shared" si="1"/>
        <v>10</v>
      </c>
      <c r="I8" s="13">
        <f t="shared" si="1"/>
        <v>10</v>
      </c>
      <c r="J8" s="13">
        <f t="shared" si="1"/>
        <v>10</v>
      </c>
      <c r="K8" s="13">
        <f t="shared" si="1"/>
        <v>10</v>
      </c>
      <c r="N8" t="s">
        <v>9</v>
      </c>
      <c r="O8" s="13">
        <f>+O5-O6</f>
        <v>2</v>
      </c>
    </row>
    <row r="9" spans="1:15" ht="15" thickBot="1" x14ac:dyDescent="0.35">
      <c r="A9" s="8" t="s">
        <v>3</v>
      </c>
      <c r="B9" s="13">
        <f>+B7-B8</f>
        <v>0</v>
      </c>
      <c r="C9" s="13">
        <f>+(C7-C5)-SUM(B9:B9)</f>
        <v>-0.19999999999999929</v>
      </c>
      <c r="D9" s="13">
        <f>+(D7-D5)-SUM(B9:C9)</f>
        <v>-0.40000000000000213</v>
      </c>
      <c r="E9" s="13">
        <f>+(E7-E5)-SUM(B9:D9)</f>
        <v>-1</v>
      </c>
      <c r="F9" s="13">
        <f>+(F7-F5)-SUM(B9:E9)</f>
        <v>-1.3999999999999986</v>
      </c>
      <c r="G9" s="13">
        <f>+(G7-G5)-SUM(B9:F9)</f>
        <v>-2.3999999999999986</v>
      </c>
      <c r="H9" s="13">
        <f>+(H7-H5)-SUM(B9:G9)</f>
        <v>-3.7000000000000028</v>
      </c>
      <c r="I9" s="13">
        <f>+(I7-I5)-SUM(B9:H9)</f>
        <v>-5.2999999999999901</v>
      </c>
      <c r="J9" s="13">
        <f>+(J7-J5)-SUM(B9:I9)</f>
        <v>-7.2000000000000028</v>
      </c>
      <c r="K9" s="13">
        <f>+(K7-K5)-SUM(B9:J9)</f>
        <v>-8.4000000000000057</v>
      </c>
      <c r="N9" t="s">
        <v>10</v>
      </c>
      <c r="O9" s="9">
        <f>+HLOOKUP(O5,B5:K11,7)</f>
        <v>-0.84000000000000052</v>
      </c>
    </row>
    <row r="10" spans="1:15" ht="15" thickBot="1" x14ac:dyDescent="0.35">
      <c r="A10" s="8" t="s">
        <v>4</v>
      </c>
      <c r="B10" s="10">
        <f t="shared" ref="B10:K10" si="2">+B9/B8</f>
        <v>0</v>
      </c>
      <c r="C10" s="10">
        <f t="shared" si="2"/>
        <v>-1.9999999999999928E-2</v>
      </c>
      <c r="D10" s="10">
        <f t="shared" si="2"/>
        <v>-4.0000000000000216E-2</v>
      </c>
      <c r="E10" s="10">
        <f t="shared" si="2"/>
        <v>-0.1</v>
      </c>
      <c r="F10" s="10">
        <f t="shared" si="2"/>
        <v>-0.13999999999999985</v>
      </c>
      <c r="G10" s="10">
        <f t="shared" si="2"/>
        <v>-0.23999999999999985</v>
      </c>
      <c r="H10" s="10">
        <f t="shared" si="2"/>
        <v>-0.37000000000000027</v>
      </c>
      <c r="I10" s="10">
        <f t="shared" si="2"/>
        <v>-0.52999999999999903</v>
      </c>
      <c r="J10" s="10">
        <f t="shared" si="2"/>
        <v>-0.72000000000000031</v>
      </c>
      <c r="K10" s="10">
        <f t="shared" si="2"/>
        <v>-0.84000000000000052</v>
      </c>
      <c r="N10" t="s">
        <v>11</v>
      </c>
      <c r="O10" s="11">
        <f>+O8*(1+O9)</f>
        <v>0.31999999999999895</v>
      </c>
    </row>
    <row r="11" spans="1:15" ht="15" thickBot="1" x14ac:dyDescent="0.35">
      <c r="A11" s="8" t="s">
        <v>5</v>
      </c>
      <c r="B11" s="10">
        <f t="shared" ref="B11:J11" si="3">+C10</f>
        <v>-1.9999999999999928E-2</v>
      </c>
      <c r="C11" s="10">
        <f t="shared" si="3"/>
        <v>-4.0000000000000216E-2</v>
      </c>
      <c r="D11" s="10">
        <f t="shared" si="3"/>
        <v>-0.1</v>
      </c>
      <c r="E11" s="10">
        <f t="shared" si="3"/>
        <v>-0.13999999999999985</v>
      </c>
      <c r="F11" s="10">
        <f t="shared" si="3"/>
        <v>-0.23999999999999985</v>
      </c>
      <c r="G11" s="10">
        <f t="shared" si="3"/>
        <v>-0.37000000000000027</v>
      </c>
      <c r="H11" s="10">
        <f t="shared" si="3"/>
        <v>-0.52999999999999903</v>
      </c>
      <c r="I11" s="10">
        <f t="shared" si="3"/>
        <v>-0.72000000000000031</v>
      </c>
      <c r="J11" s="10">
        <f t="shared" si="3"/>
        <v>-0.84000000000000052</v>
      </c>
      <c r="K11" s="10">
        <v>-1</v>
      </c>
      <c r="N11" s="12" t="s">
        <v>12</v>
      </c>
      <c r="O11" s="14">
        <f>+O7+O10</f>
        <v>68.72</v>
      </c>
    </row>
    <row r="12" spans="1:15" ht="15" thickBot="1" x14ac:dyDescent="0.35">
      <c r="N12" t="s">
        <v>16</v>
      </c>
      <c r="O12" s="13">
        <f>+O11-O5</f>
        <v>-23.28</v>
      </c>
    </row>
    <row r="13" spans="1:15" ht="15" thickBot="1" x14ac:dyDescent="0.35">
      <c r="N13" t="s">
        <v>17</v>
      </c>
      <c r="O13" s="22">
        <f>+O12/O5</f>
        <v>-0.25304347826086959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3"/>
  <sheetViews>
    <sheetView workbookViewId="0">
      <selection activeCell="A5" sqref="A5"/>
    </sheetView>
  </sheetViews>
  <sheetFormatPr defaultColWidth="7.109375" defaultRowHeight="14.4" x14ac:dyDescent="0.3"/>
  <cols>
    <col min="1" max="1" width="38.21875" bestFit="1" customWidth="1"/>
    <col min="2" max="2" width="12.44140625" bestFit="1" customWidth="1"/>
    <col min="3" max="3" width="11.109375" bestFit="1" customWidth="1"/>
    <col min="4" max="4" width="13.77734375" bestFit="1" customWidth="1"/>
    <col min="5" max="5" width="12.109375" bestFit="1" customWidth="1"/>
    <col min="6" max="7" width="11.109375" bestFit="1" customWidth="1"/>
    <col min="8" max="10" width="12.109375" bestFit="1" customWidth="1"/>
    <col min="11" max="11" width="14.77734375" bestFit="1" customWidth="1"/>
    <col min="12" max="12" width="7.77734375" customWidth="1"/>
    <col min="13" max="13" width="7.109375" customWidth="1"/>
    <col min="14" max="14" width="19.44140625" bestFit="1" customWidth="1"/>
    <col min="15" max="15" width="12.109375" bestFit="1" customWidth="1"/>
    <col min="16" max="16" width="4.88671875" bestFit="1" customWidth="1"/>
    <col min="17" max="17" width="7.44140625" bestFit="1" customWidth="1"/>
  </cols>
  <sheetData>
    <row r="4" spans="1:17" ht="15" thickBot="1" x14ac:dyDescent="0.35">
      <c r="A4" s="15" t="s">
        <v>14</v>
      </c>
      <c r="D4" s="16"/>
    </row>
    <row r="5" spans="1:17" ht="15" thickBot="1" x14ac:dyDescent="0.35">
      <c r="A5" s="1" t="s">
        <v>0</v>
      </c>
      <c r="B5" s="13">
        <f>+'Sconto Regressivo'!B5</f>
        <v>10</v>
      </c>
      <c r="C5" s="13">
        <f>+'Sconto Regressivo'!C5</f>
        <v>20</v>
      </c>
      <c r="D5" s="13">
        <f>+'Sconto Regressivo'!D5</f>
        <v>30</v>
      </c>
      <c r="E5" s="13">
        <f>+'Sconto Regressivo'!E5</f>
        <v>40</v>
      </c>
      <c r="F5" s="13">
        <f>+'Sconto Regressivo'!F5</f>
        <v>50</v>
      </c>
      <c r="G5" s="13">
        <f>+'Sconto Regressivo'!G5</f>
        <v>60</v>
      </c>
      <c r="H5" s="13">
        <f>+'Sconto Regressivo'!H5</f>
        <v>70</v>
      </c>
      <c r="I5" s="13">
        <f>+'Sconto Regressivo'!I5</f>
        <v>80</v>
      </c>
      <c r="J5" s="13">
        <f>+'Sconto Regressivo'!J5</f>
        <v>90</v>
      </c>
      <c r="K5" s="13">
        <f>+'Sconto Regressivo'!K5</f>
        <v>100</v>
      </c>
      <c r="N5" t="s">
        <v>6</v>
      </c>
      <c r="O5" s="13">
        <f>+'Sconto Regressivo'!O5</f>
        <v>92</v>
      </c>
    </row>
    <row r="6" spans="1:17" ht="15" thickBot="1" x14ac:dyDescent="0.35">
      <c r="A6" s="2" t="s">
        <v>1</v>
      </c>
      <c r="B6" s="18">
        <f>+(B5-B7)/B5</f>
        <v>0</v>
      </c>
      <c r="C6" s="18">
        <f t="shared" ref="C6:K6" si="0">+(C5-C7)/C5</f>
        <v>9.9999999999999638E-3</v>
      </c>
      <c r="D6" s="18">
        <f t="shared" si="0"/>
        <v>2.0000000000000049E-2</v>
      </c>
      <c r="E6" s="18">
        <f t="shared" si="0"/>
        <v>4.0000000000000036E-2</v>
      </c>
      <c r="F6" s="18">
        <f t="shared" si="0"/>
        <v>0.06</v>
      </c>
      <c r="G6" s="18">
        <f t="shared" si="0"/>
        <v>8.9999999999999983E-2</v>
      </c>
      <c r="H6" s="18">
        <f t="shared" si="0"/>
        <v>0.13000000000000003</v>
      </c>
      <c r="I6" s="18">
        <f t="shared" si="0"/>
        <v>0.17999999999999988</v>
      </c>
      <c r="J6" s="18">
        <f t="shared" si="0"/>
        <v>0.23999999999999994</v>
      </c>
      <c r="K6" s="18">
        <f t="shared" si="0"/>
        <v>0.3</v>
      </c>
      <c r="N6" t="s">
        <v>7</v>
      </c>
      <c r="O6" s="13">
        <f>+HLOOKUP(O5,B5:K10,1)</f>
        <v>90</v>
      </c>
    </row>
    <row r="7" spans="1:17" ht="15" thickBot="1" x14ac:dyDescent="0.35">
      <c r="A7" s="7" t="s">
        <v>2</v>
      </c>
      <c r="B7" s="13">
        <f>+'Sconto Regressivo'!B7</f>
        <v>10</v>
      </c>
      <c r="C7" s="13">
        <f>+'Sconto Regressivo'!C7</f>
        <v>19.8</v>
      </c>
      <c r="D7" s="13">
        <f>+'Sconto Regressivo'!D7</f>
        <v>29.4</v>
      </c>
      <c r="E7" s="13">
        <f>+'Sconto Regressivo'!E7</f>
        <v>38.4</v>
      </c>
      <c r="F7" s="13">
        <f>+'Sconto Regressivo'!F7</f>
        <v>47</v>
      </c>
      <c r="G7" s="13">
        <f>+'Sconto Regressivo'!G7</f>
        <v>54.6</v>
      </c>
      <c r="H7" s="13">
        <f>+'Sconto Regressivo'!H7</f>
        <v>60.9</v>
      </c>
      <c r="I7" s="13">
        <f>+'Sconto Regressivo'!I7</f>
        <v>65.600000000000009</v>
      </c>
      <c r="J7" s="13">
        <f>+'Sconto Regressivo'!J7</f>
        <v>68.400000000000006</v>
      </c>
      <c r="K7" s="13">
        <f>+'Sconto Regressivo'!K7</f>
        <v>70</v>
      </c>
      <c r="N7" t="s">
        <v>8</v>
      </c>
      <c r="O7" s="13">
        <f>+HLOOKUP(O5,B5:K10,3)</f>
        <v>68.400000000000006</v>
      </c>
    </row>
    <row r="8" spans="1:17" ht="15" thickBot="1" x14ac:dyDescent="0.35">
      <c r="A8" s="8" t="s">
        <v>13</v>
      </c>
      <c r="B8" s="13">
        <f>+B5</f>
        <v>10</v>
      </c>
      <c r="C8" s="13">
        <f t="shared" ref="C8:K8" si="1">+C5-B5</f>
        <v>10</v>
      </c>
      <c r="D8" s="13">
        <f t="shared" si="1"/>
        <v>10</v>
      </c>
      <c r="E8" s="13">
        <f t="shared" si="1"/>
        <v>10</v>
      </c>
      <c r="F8" s="13">
        <f t="shared" si="1"/>
        <v>10</v>
      </c>
      <c r="G8" s="13">
        <f t="shared" si="1"/>
        <v>10</v>
      </c>
      <c r="H8" s="13">
        <f t="shared" si="1"/>
        <v>10</v>
      </c>
      <c r="I8" s="13">
        <f t="shared" si="1"/>
        <v>10</v>
      </c>
      <c r="J8" s="13">
        <f t="shared" si="1"/>
        <v>10</v>
      </c>
      <c r="K8" s="13">
        <f t="shared" si="1"/>
        <v>10</v>
      </c>
      <c r="N8" t="s">
        <v>9</v>
      </c>
      <c r="O8" s="20">
        <f>+O5-O6</f>
        <v>2</v>
      </c>
    </row>
    <row r="9" spans="1:17" ht="15" thickBot="1" x14ac:dyDescent="0.35">
      <c r="A9" s="8" t="s">
        <v>3</v>
      </c>
      <c r="B9" s="13">
        <f>+B7-B8</f>
        <v>0</v>
      </c>
      <c r="C9" s="13">
        <f>+(C7-C5)-SUM(B9:B9)</f>
        <v>-0.19999999999999929</v>
      </c>
      <c r="D9" s="13">
        <f>+(D7-D5)-SUM(B9:C9)</f>
        <v>-0.40000000000000213</v>
      </c>
      <c r="E9" s="13">
        <f>+(E7-E5)-SUM(B9:D9)</f>
        <v>-1</v>
      </c>
      <c r="F9" s="13">
        <f>+(F7-F5)-SUM(B9:E9)</f>
        <v>-1.3999999999999986</v>
      </c>
      <c r="G9" s="13">
        <f>+(G7-G5)-SUM(B9:F9)</f>
        <v>-2.3999999999999986</v>
      </c>
      <c r="H9" s="13">
        <f>+(H7-H5)-SUM(B9:G9)</f>
        <v>-3.7000000000000028</v>
      </c>
      <c r="I9" s="13">
        <f>+(I7-I5)-SUM(B9:H9)</f>
        <v>-5.2999999999999901</v>
      </c>
      <c r="J9" s="13">
        <f>+(J7-J5)-SUM(B9:I9)</f>
        <v>-7.2000000000000028</v>
      </c>
      <c r="K9" s="13">
        <f>+(K7-K5)-SUM(B9:J9)</f>
        <v>-8.4000000000000057</v>
      </c>
      <c r="N9" t="s">
        <v>10</v>
      </c>
      <c r="O9" s="22">
        <f>+HLOOKUP(O5,B5:K11,7)</f>
        <v>-0.84000000000000052</v>
      </c>
    </row>
    <row r="10" spans="1:17" ht="15" thickBot="1" x14ac:dyDescent="0.35">
      <c r="A10" s="8" t="s">
        <v>4</v>
      </c>
      <c r="B10" s="10">
        <f t="shared" ref="B10:K10" si="2">+B9/B8</f>
        <v>0</v>
      </c>
      <c r="C10" s="10">
        <f t="shared" si="2"/>
        <v>-1.9999999999999928E-2</v>
      </c>
      <c r="D10" s="10">
        <f t="shared" si="2"/>
        <v>-4.0000000000000216E-2</v>
      </c>
      <c r="E10" s="10">
        <f t="shared" si="2"/>
        <v>-0.1</v>
      </c>
      <c r="F10" s="10">
        <f t="shared" si="2"/>
        <v>-0.13999999999999985</v>
      </c>
      <c r="G10" s="10">
        <f t="shared" si="2"/>
        <v>-0.23999999999999985</v>
      </c>
      <c r="H10" s="10">
        <f t="shared" si="2"/>
        <v>-0.37000000000000027</v>
      </c>
      <c r="I10" s="10">
        <f t="shared" si="2"/>
        <v>-0.52999999999999903</v>
      </c>
      <c r="J10" s="10">
        <f t="shared" si="2"/>
        <v>-0.72000000000000031</v>
      </c>
      <c r="K10" s="10">
        <f t="shared" si="2"/>
        <v>-0.84000000000000052</v>
      </c>
      <c r="N10" t="s">
        <v>11</v>
      </c>
      <c r="O10" s="21">
        <f>+O8*(1+O9)</f>
        <v>0.31999999999999895</v>
      </c>
    </row>
    <row r="11" spans="1:17" ht="15" thickBot="1" x14ac:dyDescent="0.35">
      <c r="A11" s="8" t="s">
        <v>5</v>
      </c>
      <c r="B11" s="10">
        <f t="shared" ref="B11:J11" si="3">+C10</f>
        <v>-1.9999999999999928E-2</v>
      </c>
      <c r="C11" s="10">
        <f t="shared" si="3"/>
        <v>-4.0000000000000216E-2</v>
      </c>
      <c r="D11" s="10">
        <f t="shared" si="3"/>
        <v>-0.1</v>
      </c>
      <c r="E11" s="10">
        <f t="shared" si="3"/>
        <v>-0.13999999999999985</v>
      </c>
      <c r="F11" s="10">
        <f t="shared" si="3"/>
        <v>-0.23999999999999985</v>
      </c>
      <c r="G11" s="10">
        <f t="shared" si="3"/>
        <v>-0.37000000000000027</v>
      </c>
      <c r="H11" s="10">
        <f t="shared" si="3"/>
        <v>-0.52999999999999903</v>
      </c>
      <c r="I11" s="10">
        <f t="shared" si="3"/>
        <v>-0.72000000000000031</v>
      </c>
      <c r="J11" s="10">
        <f t="shared" si="3"/>
        <v>-0.84000000000000052</v>
      </c>
      <c r="K11" s="10">
        <v>-1</v>
      </c>
      <c r="N11" s="12" t="s">
        <v>12</v>
      </c>
      <c r="O11" s="14">
        <f>+O7+O10</f>
        <v>68.72</v>
      </c>
      <c r="Q11" s="16"/>
    </row>
    <row r="12" spans="1:17" ht="15" thickBot="1" x14ac:dyDescent="0.35">
      <c r="N12" t="s">
        <v>16</v>
      </c>
      <c r="O12" s="13">
        <f>+O11-O5</f>
        <v>-23.28</v>
      </c>
    </row>
    <row r="13" spans="1:17" ht="15" thickBot="1" x14ac:dyDescent="0.35">
      <c r="N13" t="s">
        <v>17</v>
      </c>
      <c r="O13" s="22">
        <f>+O12/O5</f>
        <v>-0.25304347826086959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3"/>
  <sheetViews>
    <sheetView tabSelected="1" workbookViewId="0">
      <selection activeCell="C8" sqref="C8"/>
    </sheetView>
  </sheetViews>
  <sheetFormatPr defaultColWidth="7.109375" defaultRowHeight="14.4" x14ac:dyDescent="0.3"/>
  <cols>
    <col min="1" max="1" width="38.21875" bestFit="1" customWidth="1"/>
    <col min="2" max="2" width="12.44140625" bestFit="1" customWidth="1"/>
    <col min="3" max="3" width="11.109375" bestFit="1" customWidth="1"/>
    <col min="4" max="4" width="13.77734375" bestFit="1" customWidth="1"/>
    <col min="5" max="5" width="12.109375" bestFit="1" customWidth="1"/>
    <col min="6" max="7" width="11.109375" bestFit="1" customWidth="1"/>
    <col min="8" max="10" width="12.109375" bestFit="1" customWidth="1"/>
    <col min="11" max="11" width="14.77734375" bestFit="1" customWidth="1"/>
    <col min="12" max="12" width="7.77734375" customWidth="1"/>
    <col min="13" max="13" width="7.109375" customWidth="1"/>
    <col min="14" max="14" width="19.44140625" bestFit="1" customWidth="1"/>
    <col min="15" max="15" width="12.109375" bestFit="1" customWidth="1"/>
    <col min="16" max="16" width="4.88671875" bestFit="1" customWidth="1"/>
    <col min="17" max="17" width="7.44140625" bestFit="1" customWidth="1"/>
  </cols>
  <sheetData>
    <row r="4" spans="1:17" ht="15" thickBot="1" x14ac:dyDescent="0.35">
      <c r="A4" s="15" t="s">
        <v>25</v>
      </c>
      <c r="D4" s="16"/>
    </row>
    <row r="5" spans="1:17" ht="15" thickBot="1" x14ac:dyDescent="0.35">
      <c r="A5" s="1" t="s">
        <v>18</v>
      </c>
      <c r="B5" s="13">
        <v>15000</v>
      </c>
      <c r="C5" s="13">
        <v>28000</v>
      </c>
      <c r="D5" s="13">
        <v>55000</v>
      </c>
      <c r="E5" s="13">
        <v>75000</v>
      </c>
      <c r="F5" s="13">
        <v>100000</v>
      </c>
      <c r="G5" s="13">
        <f>+F5+10000</f>
        <v>110000</v>
      </c>
      <c r="H5" s="13">
        <f t="shared" ref="H5:K5" si="0">+G5+10000</f>
        <v>120000</v>
      </c>
      <c r="I5" s="13">
        <f t="shared" si="0"/>
        <v>130000</v>
      </c>
      <c r="J5" s="13">
        <f t="shared" si="0"/>
        <v>140000</v>
      </c>
      <c r="K5" s="13">
        <f t="shared" si="0"/>
        <v>150000</v>
      </c>
      <c r="N5" t="s">
        <v>18</v>
      </c>
      <c r="O5" s="13">
        <v>60000</v>
      </c>
    </row>
    <row r="6" spans="1:17" ht="15" thickBot="1" x14ac:dyDescent="0.35">
      <c r="A6" s="2" t="s">
        <v>21</v>
      </c>
      <c r="B6" s="3">
        <v>0.23</v>
      </c>
      <c r="C6" s="4">
        <v>0.27</v>
      </c>
      <c r="D6" s="5">
        <v>0.38</v>
      </c>
      <c r="E6" s="5">
        <v>0.41</v>
      </c>
      <c r="F6" s="5">
        <v>0.43</v>
      </c>
      <c r="G6" s="5">
        <f>+F6</f>
        <v>0.43</v>
      </c>
      <c r="H6" s="5">
        <f t="shared" ref="H6:K6" si="1">+G6</f>
        <v>0.43</v>
      </c>
      <c r="I6" s="5">
        <f t="shared" si="1"/>
        <v>0.43</v>
      </c>
      <c r="J6" s="5">
        <f t="shared" si="1"/>
        <v>0.43</v>
      </c>
      <c r="K6" s="5">
        <f t="shared" si="1"/>
        <v>0.43</v>
      </c>
      <c r="N6" t="s">
        <v>7</v>
      </c>
      <c r="O6" s="13">
        <f>+HLOOKUP(O5,B5:K10,1)</f>
        <v>55000</v>
      </c>
    </row>
    <row r="7" spans="1:17" ht="15" thickBot="1" x14ac:dyDescent="0.35">
      <c r="A7" s="7" t="s">
        <v>2</v>
      </c>
      <c r="B7" s="13">
        <f t="shared" ref="B7" si="2">B5*(1-B6)</f>
        <v>11550</v>
      </c>
      <c r="C7" s="13">
        <f>+B7+(C5-B5)*(1-C6)</f>
        <v>21040</v>
      </c>
      <c r="D7" s="13">
        <f t="shared" ref="D7:K7" si="3">+C7+(D5-C5)*(1-D6)</f>
        <v>37780</v>
      </c>
      <c r="E7" s="13">
        <f t="shared" si="3"/>
        <v>49580</v>
      </c>
      <c r="F7" s="13">
        <f t="shared" si="3"/>
        <v>63830</v>
      </c>
      <c r="G7" s="13">
        <f t="shared" si="3"/>
        <v>69530</v>
      </c>
      <c r="H7" s="13">
        <f t="shared" si="3"/>
        <v>75230</v>
      </c>
      <c r="I7" s="13">
        <f t="shared" si="3"/>
        <v>80930</v>
      </c>
      <c r="J7" s="13">
        <f t="shared" si="3"/>
        <v>86630</v>
      </c>
      <c r="K7" s="13">
        <f t="shared" si="3"/>
        <v>92330</v>
      </c>
      <c r="N7" t="s">
        <v>8</v>
      </c>
      <c r="O7" s="13">
        <f>+HLOOKUP(O5,B5:K10,3)</f>
        <v>37780</v>
      </c>
    </row>
    <row r="8" spans="1:17" ht="15" thickBot="1" x14ac:dyDescent="0.35">
      <c r="A8" s="8" t="s">
        <v>13</v>
      </c>
      <c r="B8" s="13">
        <f>+B5</f>
        <v>15000</v>
      </c>
      <c r="C8" s="13">
        <f t="shared" ref="C8:K8" si="4">+C5-B5</f>
        <v>13000</v>
      </c>
      <c r="D8" s="13">
        <f t="shared" si="4"/>
        <v>27000</v>
      </c>
      <c r="E8" s="13">
        <f t="shared" si="4"/>
        <v>20000</v>
      </c>
      <c r="F8" s="13">
        <f t="shared" si="4"/>
        <v>25000</v>
      </c>
      <c r="G8" s="13">
        <f t="shared" si="4"/>
        <v>10000</v>
      </c>
      <c r="H8" s="13">
        <f t="shared" si="4"/>
        <v>10000</v>
      </c>
      <c r="I8" s="13">
        <f t="shared" si="4"/>
        <v>10000</v>
      </c>
      <c r="J8" s="13">
        <f t="shared" si="4"/>
        <v>10000</v>
      </c>
      <c r="K8" s="13">
        <f t="shared" si="4"/>
        <v>10000</v>
      </c>
      <c r="N8" t="s">
        <v>9</v>
      </c>
      <c r="O8" s="13">
        <f>+O5-O6</f>
        <v>5000</v>
      </c>
    </row>
    <row r="9" spans="1:17" ht="15" thickBot="1" x14ac:dyDescent="0.35">
      <c r="A9" s="8" t="s">
        <v>20</v>
      </c>
      <c r="B9" s="13">
        <f>+B7-B8</f>
        <v>-3450</v>
      </c>
      <c r="C9" s="13">
        <f>+(C7-C5)-SUM(B9:B9)</f>
        <v>-3510</v>
      </c>
      <c r="D9" s="13">
        <f>+(D7-D5)-SUM(B9:C9)</f>
        <v>-10260</v>
      </c>
      <c r="E9" s="13">
        <f>+(E7-E5)-SUM(B9:D9)</f>
        <v>-8200</v>
      </c>
      <c r="F9" s="13">
        <f>+(F7-F5)-SUM(B9:E9)</f>
        <v>-10750</v>
      </c>
      <c r="G9" s="13">
        <f>+(G7-G5)-SUM(B9:F9)</f>
        <v>-4300</v>
      </c>
      <c r="H9" s="13">
        <f>+(H7-H5)-SUM(B9:G9)</f>
        <v>-4300</v>
      </c>
      <c r="I9" s="13">
        <f>+(I7-I5)-SUM(B9:H9)</f>
        <v>-4300</v>
      </c>
      <c r="J9" s="13">
        <f>+(J7-J5)-SUM(B9:I9)</f>
        <v>-4300</v>
      </c>
      <c r="K9" s="13">
        <f>+(K7-K5)-SUM(B9:J9)</f>
        <v>-4300</v>
      </c>
      <c r="N9" t="s">
        <v>19</v>
      </c>
      <c r="O9" s="9">
        <f>+HLOOKUP(O5,B5:K11,7)</f>
        <v>-0.41</v>
      </c>
    </row>
    <row r="10" spans="1:17" ht="15" thickBot="1" x14ac:dyDescent="0.35">
      <c r="A10" s="8" t="s">
        <v>22</v>
      </c>
      <c r="B10" s="10">
        <f t="shared" ref="B10:K10" si="5">+B9/B8</f>
        <v>-0.23</v>
      </c>
      <c r="C10" s="10">
        <f t="shared" si="5"/>
        <v>-0.27</v>
      </c>
      <c r="D10" s="10">
        <f t="shared" si="5"/>
        <v>-0.38</v>
      </c>
      <c r="E10" s="10">
        <f t="shared" si="5"/>
        <v>-0.41</v>
      </c>
      <c r="F10" s="10">
        <f t="shared" si="5"/>
        <v>-0.43</v>
      </c>
      <c r="G10" s="10">
        <f t="shared" si="5"/>
        <v>-0.43</v>
      </c>
      <c r="H10" s="10">
        <f t="shared" si="5"/>
        <v>-0.43</v>
      </c>
      <c r="I10" s="10">
        <f t="shared" si="5"/>
        <v>-0.43</v>
      </c>
      <c r="J10" s="10">
        <f t="shared" si="5"/>
        <v>-0.43</v>
      </c>
      <c r="K10" s="10">
        <f t="shared" si="5"/>
        <v>-0.43</v>
      </c>
      <c r="N10" t="s">
        <v>11</v>
      </c>
      <c r="O10" s="11">
        <f>+O8*(1+O9)</f>
        <v>2950.0000000000005</v>
      </c>
    </row>
    <row r="11" spans="1:17" ht="15" thickBot="1" x14ac:dyDescent="0.35">
      <c r="A11" s="8" t="s">
        <v>23</v>
      </c>
      <c r="B11" s="10">
        <f t="shared" ref="B11:J11" si="6">+C10</f>
        <v>-0.27</v>
      </c>
      <c r="C11" s="10">
        <f t="shared" si="6"/>
        <v>-0.38</v>
      </c>
      <c r="D11" s="10">
        <f t="shared" si="6"/>
        <v>-0.41</v>
      </c>
      <c r="E11" s="10">
        <f t="shared" si="6"/>
        <v>-0.43</v>
      </c>
      <c r="F11" s="10">
        <f t="shared" si="6"/>
        <v>-0.43</v>
      </c>
      <c r="G11" s="10">
        <f t="shared" si="6"/>
        <v>-0.43</v>
      </c>
      <c r="H11" s="10">
        <f t="shared" si="6"/>
        <v>-0.43</v>
      </c>
      <c r="I11" s="10">
        <f t="shared" si="6"/>
        <v>-0.43</v>
      </c>
      <c r="J11" s="10">
        <f t="shared" si="6"/>
        <v>-0.43</v>
      </c>
      <c r="K11" s="10">
        <v>-1</v>
      </c>
      <c r="N11" s="12" t="s">
        <v>12</v>
      </c>
      <c r="O11" s="14">
        <f>+O7+O10</f>
        <v>40730</v>
      </c>
      <c r="Q11" s="16"/>
    </row>
    <row r="12" spans="1:17" ht="15" thickBot="1" x14ac:dyDescent="0.35">
      <c r="N12" t="s">
        <v>20</v>
      </c>
      <c r="O12" s="13">
        <f>+O11-O5</f>
        <v>-19270</v>
      </c>
    </row>
    <row r="13" spans="1:17" ht="15" thickBot="1" x14ac:dyDescent="0.35">
      <c r="N13" t="s">
        <v>21</v>
      </c>
      <c r="O13" s="22">
        <f>+O12/O5</f>
        <v>-0.32116666666666666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3"/>
  <sheetViews>
    <sheetView workbookViewId="0">
      <selection activeCell="F13" sqref="F13"/>
    </sheetView>
  </sheetViews>
  <sheetFormatPr defaultColWidth="7.109375" defaultRowHeight="14.4" x14ac:dyDescent="0.3"/>
  <cols>
    <col min="1" max="1" width="38.21875" bestFit="1" customWidth="1"/>
    <col min="2" max="2" width="12.44140625" bestFit="1" customWidth="1"/>
    <col min="3" max="3" width="11.109375" bestFit="1" customWidth="1"/>
    <col min="4" max="4" width="13.77734375" bestFit="1" customWidth="1"/>
    <col min="5" max="5" width="12.109375" bestFit="1" customWidth="1"/>
    <col min="6" max="7" width="11.109375" bestFit="1" customWidth="1"/>
    <col min="8" max="10" width="12.109375" bestFit="1" customWidth="1"/>
    <col min="11" max="11" width="14.77734375" bestFit="1" customWidth="1"/>
    <col min="12" max="12" width="7.77734375" customWidth="1"/>
    <col min="13" max="13" width="7.109375" customWidth="1"/>
    <col min="14" max="14" width="19.44140625" bestFit="1" customWidth="1"/>
    <col min="15" max="15" width="12.109375" bestFit="1" customWidth="1"/>
    <col min="16" max="16" width="4.88671875" bestFit="1" customWidth="1"/>
    <col min="17" max="17" width="7.109375" customWidth="1"/>
  </cols>
  <sheetData>
    <row r="4" spans="1:15" ht="15" thickBot="1" x14ac:dyDescent="0.35">
      <c r="A4" s="15" t="s">
        <v>26</v>
      </c>
    </row>
    <row r="5" spans="1:15" ht="15" thickBot="1" x14ac:dyDescent="0.35">
      <c r="A5" s="1" t="s">
        <v>18</v>
      </c>
      <c r="B5" s="13">
        <f>+IRPEF!B5</f>
        <v>15000</v>
      </c>
      <c r="C5" s="13">
        <f>+IRPEF!C5</f>
        <v>28000</v>
      </c>
      <c r="D5" s="13">
        <f>+IRPEF!D5</f>
        <v>55000</v>
      </c>
      <c r="E5" s="13">
        <f>+IRPEF!E5</f>
        <v>75000</v>
      </c>
      <c r="F5" s="13">
        <f>+IRPEF!F5</f>
        <v>100000</v>
      </c>
      <c r="G5" s="13">
        <f>+IRPEF!G5</f>
        <v>110000</v>
      </c>
      <c r="H5" s="13">
        <f>+IRPEF!H5</f>
        <v>120000</v>
      </c>
      <c r="I5" s="13">
        <f>+IRPEF!I5</f>
        <v>130000</v>
      </c>
      <c r="J5" s="13">
        <f>+IRPEF!J5</f>
        <v>140000</v>
      </c>
      <c r="K5" s="13">
        <f>+IRPEF!K5</f>
        <v>150000</v>
      </c>
      <c r="N5" t="s">
        <v>18</v>
      </c>
      <c r="O5" s="13">
        <f>+IRPEF!O5</f>
        <v>60000</v>
      </c>
    </row>
    <row r="6" spans="1:15" ht="15" thickBot="1" x14ac:dyDescent="0.35">
      <c r="A6" s="2" t="s">
        <v>24</v>
      </c>
      <c r="B6" s="18">
        <f>+(B5-B7)/B5</f>
        <v>0.23</v>
      </c>
      <c r="C6" s="18">
        <f t="shared" ref="C6:K6" si="0">+(C5-C7)/C5</f>
        <v>0.24857142857142858</v>
      </c>
      <c r="D6" s="18">
        <f t="shared" si="0"/>
        <v>0.31309090909090909</v>
      </c>
      <c r="E6" s="18">
        <f t="shared" si="0"/>
        <v>0.33893333333333331</v>
      </c>
      <c r="F6" s="19">
        <f t="shared" si="0"/>
        <v>0.36170000000000002</v>
      </c>
      <c r="G6" s="19">
        <f t="shared" si="0"/>
        <v>0.36790909090909091</v>
      </c>
      <c r="H6" s="19">
        <f t="shared" si="0"/>
        <v>0.37308333333333332</v>
      </c>
      <c r="I6" s="19">
        <f t="shared" si="0"/>
        <v>0.37746153846153846</v>
      </c>
      <c r="J6" s="19">
        <f t="shared" si="0"/>
        <v>0.38121428571428573</v>
      </c>
      <c r="K6" s="19">
        <f t="shared" si="0"/>
        <v>0.38446666666666668</v>
      </c>
      <c r="N6" t="s">
        <v>7</v>
      </c>
      <c r="O6" s="13">
        <f>+HLOOKUP(O5,B5:K10,1)</f>
        <v>55000</v>
      </c>
    </row>
    <row r="7" spans="1:15" ht="15" thickBot="1" x14ac:dyDescent="0.35">
      <c r="A7" s="7" t="s">
        <v>2</v>
      </c>
      <c r="B7" s="13">
        <f>+IRPEF!B7</f>
        <v>11550</v>
      </c>
      <c r="C7" s="13">
        <f>+IRPEF!C7</f>
        <v>21040</v>
      </c>
      <c r="D7" s="13">
        <f>+IRPEF!D7</f>
        <v>37780</v>
      </c>
      <c r="E7" s="13">
        <f>+IRPEF!E7</f>
        <v>49580</v>
      </c>
      <c r="F7" s="13">
        <f>+IRPEF!F7</f>
        <v>63830</v>
      </c>
      <c r="G7" s="13">
        <f>+IRPEF!G7</f>
        <v>69530</v>
      </c>
      <c r="H7" s="13">
        <f>+IRPEF!H7</f>
        <v>75230</v>
      </c>
      <c r="I7" s="13">
        <f>+IRPEF!I7</f>
        <v>80930</v>
      </c>
      <c r="J7" s="13">
        <f>+IRPEF!J7</f>
        <v>86630</v>
      </c>
      <c r="K7" s="13">
        <f>+IRPEF!K7</f>
        <v>92330</v>
      </c>
      <c r="N7" t="s">
        <v>8</v>
      </c>
      <c r="O7" s="13">
        <f>+HLOOKUP(O5,B5:K10,3)</f>
        <v>37780</v>
      </c>
    </row>
    <row r="8" spans="1:15" ht="15" thickBot="1" x14ac:dyDescent="0.35">
      <c r="A8" s="8" t="s">
        <v>13</v>
      </c>
      <c r="B8" s="13">
        <f>+B5</f>
        <v>15000</v>
      </c>
      <c r="C8" s="13">
        <f t="shared" ref="C8:K8" si="1">+C5-B5</f>
        <v>13000</v>
      </c>
      <c r="D8" s="13">
        <f t="shared" si="1"/>
        <v>27000</v>
      </c>
      <c r="E8" s="13">
        <f t="shared" si="1"/>
        <v>20000</v>
      </c>
      <c r="F8" s="13">
        <f t="shared" si="1"/>
        <v>25000</v>
      </c>
      <c r="G8" s="13">
        <f t="shared" si="1"/>
        <v>10000</v>
      </c>
      <c r="H8" s="13">
        <f t="shared" si="1"/>
        <v>10000</v>
      </c>
      <c r="I8" s="13">
        <f t="shared" si="1"/>
        <v>10000</v>
      </c>
      <c r="J8" s="13">
        <f t="shared" si="1"/>
        <v>10000</v>
      </c>
      <c r="K8" s="13">
        <f t="shared" si="1"/>
        <v>10000</v>
      </c>
      <c r="N8" t="s">
        <v>9</v>
      </c>
      <c r="O8" s="13">
        <f>+O5-O6</f>
        <v>5000</v>
      </c>
    </row>
    <row r="9" spans="1:15" ht="15" thickBot="1" x14ac:dyDescent="0.35">
      <c r="A9" s="8" t="s">
        <v>20</v>
      </c>
      <c r="B9" s="13">
        <f>+B7-B8</f>
        <v>-3450</v>
      </c>
      <c r="C9" s="13">
        <f>+(C7-C5)-SUM(B9:B9)</f>
        <v>-3510</v>
      </c>
      <c r="D9" s="13">
        <f>+(D7-D5)-SUM(B9:C9)</f>
        <v>-10260</v>
      </c>
      <c r="E9" s="13">
        <f>+(E7-E5)-SUM(B9:D9)</f>
        <v>-8200</v>
      </c>
      <c r="F9" s="13">
        <f>+(F7-F5)-SUM(B9:E9)</f>
        <v>-10750</v>
      </c>
      <c r="G9" s="13">
        <f>+(G7-G5)-SUM(B9:F9)</f>
        <v>-4300</v>
      </c>
      <c r="H9" s="13">
        <f>+(H7-H5)-SUM(B9:G9)</f>
        <v>-4300</v>
      </c>
      <c r="I9" s="13">
        <f>+(I7-I5)-SUM(B9:H9)</f>
        <v>-4300</v>
      </c>
      <c r="J9" s="13">
        <f>+(J7-J5)-SUM(B9:I9)</f>
        <v>-4300</v>
      </c>
      <c r="K9" s="13">
        <f>+(K7-K5)-SUM(B9:J9)</f>
        <v>-4300</v>
      </c>
      <c r="N9" t="s">
        <v>19</v>
      </c>
      <c r="O9" s="9">
        <f>+HLOOKUP(O5,B5:K11,7)</f>
        <v>-0.41</v>
      </c>
    </row>
    <row r="10" spans="1:15" ht="15" thickBot="1" x14ac:dyDescent="0.35">
      <c r="A10" s="8" t="s">
        <v>22</v>
      </c>
      <c r="B10" s="10">
        <f t="shared" ref="B10:K10" si="2">+B9/B8</f>
        <v>-0.23</v>
      </c>
      <c r="C10" s="10">
        <f t="shared" si="2"/>
        <v>-0.27</v>
      </c>
      <c r="D10" s="10">
        <f t="shared" si="2"/>
        <v>-0.38</v>
      </c>
      <c r="E10" s="10">
        <f t="shared" si="2"/>
        <v>-0.41</v>
      </c>
      <c r="F10" s="17">
        <f t="shared" si="2"/>
        <v>-0.43</v>
      </c>
      <c r="G10" s="17">
        <f t="shared" si="2"/>
        <v>-0.43</v>
      </c>
      <c r="H10" s="17">
        <f t="shared" si="2"/>
        <v>-0.43</v>
      </c>
      <c r="I10" s="17">
        <f t="shared" si="2"/>
        <v>-0.43</v>
      </c>
      <c r="J10" s="17">
        <f t="shared" si="2"/>
        <v>-0.43</v>
      </c>
      <c r="K10" s="17">
        <f t="shared" si="2"/>
        <v>-0.43</v>
      </c>
      <c r="N10" t="s">
        <v>11</v>
      </c>
      <c r="O10" s="11">
        <f>+O8*(1+O9)</f>
        <v>2950.0000000000005</v>
      </c>
    </row>
    <row r="11" spans="1:15" ht="15" thickBot="1" x14ac:dyDescent="0.35">
      <c r="A11" s="8" t="s">
        <v>23</v>
      </c>
      <c r="B11" s="10">
        <f t="shared" ref="B11:J11" si="3">+C10</f>
        <v>-0.27</v>
      </c>
      <c r="C11" s="10">
        <f t="shared" si="3"/>
        <v>-0.38</v>
      </c>
      <c r="D11" s="10">
        <f t="shared" si="3"/>
        <v>-0.41</v>
      </c>
      <c r="E11" s="10">
        <f t="shared" si="3"/>
        <v>-0.43</v>
      </c>
      <c r="F11" s="10">
        <f t="shared" si="3"/>
        <v>-0.43</v>
      </c>
      <c r="G11" s="10">
        <f t="shared" si="3"/>
        <v>-0.43</v>
      </c>
      <c r="H11" s="10">
        <f t="shared" si="3"/>
        <v>-0.43</v>
      </c>
      <c r="I11" s="10">
        <f t="shared" si="3"/>
        <v>-0.43</v>
      </c>
      <c r="J11" s="10">
        <f t="shared" si="3"/>
        <v>-0.43</v>
      </c>
      <c r="K11" s="10">
        <v>-1</v>
      </c>
      <c r="N11" s="12" t="s">
        <v>12</v>
      </c>
      <c r="O11" s="14">
        <f>+O7+O10</f>
        <v>40730</v>
      </c>
    </row>
    <row r="12" spans="1:15" ht="15" thickBot="1" x14ac:dyDescent="0.35">
      <c r="N12" t="s">
        <v>20</v>
      </c>
      <c r="O12" s="13">
        <f>+O11-O5</f>
        <v>-19270</v>
      </c>
    </row>
    <row r="13" spans="1:15" ht="15" thickBot="1" x14ac:dyDescent="0.35">
      <c r="N13" t="s">
        <v>21</v>
      </c>
      <c r="O13" s="22">
        <f>+O12/O5</f>
        <v>-0.32116666666666666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Sconto Regressivo</vt:lpstr>
      <vt:lpstr>Sconto Progressivo</vt:lpstr>
      <vt:lpstr>IRPEF</vt:lpstr>
      <vt:lpstr>IRPEF REGRESSIVA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2016-04-22T12:38:22Z</dcterms:created>
  <dcterms:modified xsi:type="dcterms:W3CDTF">2016-04-22T12:41:21Z</dcterms:modified>
</cp:coreProperties>
</file>