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\Desktop\Wordpress\"/>
    </mc:Choice>
  </mc:AlternateContent>
  <bookViews>
    <workbookView xWindow="0" yWindow="0" windowWidth="20490" windowHeight="7905"/>
  </bookViews>
  <sheets>
    <sheet name="Spese benzina" sheetId="1" r:id="rId1"/>
  </sheets>
  <externalReferences>
    <externalReference r:id="rId2"/>
  </externalReferences>
  <definedNames>
    <definedName name="litri">[1]budget!#REF!</definedName>
    <definedName name="maxAA">[1]riepilogo!$B$12</definedName>
    <definedName name="siga">[1]budget!$A$2</definedName>
    <definedName name="tot">[1]riepilogo!$B$8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C14" i="1"/>
  <c r="E14" i="1" s="1"/>
  <c r="J11" i="1"/>
  <c r="C13" i="1"/>
  <c r="E13" i="1" s="1"/>
  <c r="C12" i="1"/>
  <c r="E12" i="1" s="1"/>
  <c r="C11" i="1"/>
  <c r="E11" i="1" s="1"/>
  <c r="C10" i="1"/>
  <c r="E10" i="1" s="1"/>
  <c r="C9" i="1"/>
  <c r="E9" i="1" s="1"/>
  <c r="C8" i="1"/>
  <c r="E8" i="1" s="1"/>
  <c r="H7" i="1"/>
  <c r="C7" i="1"/>
  <c r="E7" i="1" s="1"/>
  <c r="C6" i="1"/>
  <c r="E6" i="1" s="1"/>
  <c r="H5" i="1"/>
  <c r="C5" i="1"/>
  <c r="E5" i="1" s="1"/>
  <c r="C4" i="1"/>
  <c r="E4" i="1" s="1"/>
  <c r="H3" i="1"/>
  <c r="C3" i="1"/>
  <c r="E3" i="1" s="1"/>
  <c r="K2" i="1"/>
  <c r="J3" i="1" s="1"/>
  <c r="D3" i="1" l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J5" i="1"/>
  <c r="N7" i="1"/>
  <c r="N8" i="1" s="1"/>
  <c r="J4" i="1"/>
  <c r="J6" i="1" l="1"/>
  <c r="M5" i="1"/>
  <c r="H11" i="1"/>
  <c r="K11" i="1"/>
  <c r="M10" i="1" s="1"/>
  <c r="N3" i="1" l="1"/>
  <c r="M3" i="1"/>
</calcChain>
</file>

<file path=xl/sharedStrings.xml><?xml version="1.0" encoding="utf-8"?>
<sst xmlns="http://schemas.openxmlformats.org/spreadsheetml/2006/main" count="23" uniqueCount="23">
  <si>
    <t xml:space="preserve">data </t>
  </si>
  <si>
    <t>contaKm</t>
  </si>
  <si>
    <t>diff.</t>
  </si>
  <si>
    <t>KM</t>
  </si>
  <si>
    <t>Rilevamento consumi carburante Auto</t>
  </si>
  <si>
    <t>giorni rilevamento</t>
  </si>
  <si>
    <t>Hip consumo</t>
  </si>
  <si>
    <t>tra gg.</t>
  </si>
  <si>
    <t>presunto rifornimento</t>
  </si>
  <si>
    <t>km percorsi</t>
  </si>
  <si>
    <t>km giornalieri media</t>
  </si>
  <si>
    <t>consumi giornalieri</t>
  </si>
  <si>
    <t>BENZINA ACQUISTATA</t>
  </si>
  <si>
    <t>litri</t>
  </si>
  <si>
    <t>costo</t>
  </si>
  <si>
    <t>Attenzione:</t>
  </si>
  <si>
    <t>LITRI</t>
  </si>
  <si>
    <t>KM PER LITRO</t>
  </si>
  <si>
    <t>COSTO PER KM</t>
  </si>
  <si>
    <t>rifornimenti</t>
  </si>
  <si>
    <t>Spesa</t>
  </si>
  <si>
    <t>Prezzo medio benzina</t>
  </si>
  <si>
    <t>giorn.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</si>
</sst>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d\-mmm\-yy"/>
    <numFmt numFmtId="166" formatCode="_-* #,##0.0_-;\-* #,##0.0_-;_-* &quot;-&quot;??_-;_-@_-"/>
    <numFmt numFmtId="167" formatCode="0.0"/>
    <numFmt numFmtId="168" formatCode="_-&quot;€&quot;\ * #,##0.0000_-;\-&quot;€&quot;\ * #,##0.0000_-;_-&quot;€&quot;\ * &quot;-&quot;??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2"/>
      <color indexed="23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3"/>
      <name val="Arial"/>
      <family val="2"/>
    </font>
    <font>
      <b/>
      <sz val="12"/>
      <color indexed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44" fontId="3" fillId="0" borderId="0" applyFont="0" applyFill="0" applyBorder="0" applyAlignment="0" applyProtection="0"/>
  </cellStyleXfs>
  <cellXfs count="65">
    <xf numFmtId="0" fontId="0" fillId="0" borderId="0" xfId="0"/>
    <xf numFmtId="0" fontId="4" fillId="3" borderId="0" xfId="0" applyFont="1" applyFill="1"/>
    <xf numFmtId="0" fontId="5" fillId="4" borderId="1" xfId="0" applyFont="1" applyFill="1" applyBorder="1"/>
    <xf numFmtId="0" fontId="4" fillId="0" borderId="0" xfId="0" applyFont="1" applyFill="1"/>
    <xf numFmtId="164" fontId="0" fillId="0" borderId="0" xfId="1" applyNumberFormat="1" applyFont="1"/>
    <xf numFmtId="0" fontId="4" fillId="3" borderId="4" xfId="0" applyFont="1" applyFill="1" applyBorder="1"/>
    <xf numFmtId="0" fontId="5" fillId="4" borderId="6" xfId="0" applyFont="1" applyFill="1" applyBorder="1"/>
    <xf numFmtId="0" fontId="6" fillId="0" borderId="7" xfId="0" applyFont="1" applyBorder="1" applyAlignment="1">
      <alignment horizontal="center"/>
    </xf>
    <xf numFmtId="0" fontId="7" fillId="5" borderId="8" xfId="0" applyFont="1" applyFill="1" applyBorder="1"/>
    <xf numFmtId="0" fontId="8" fillId="5" borderId="3" xfId="0" applyFont="1" applyFill="1" applyBorder="1"/>
    <xf numFmtId="164" fontId="0" fillId="0" borderId="0" xfId="0" applyNumberFormat="1"/>
    <xf numFmtId="0" fontId="0" fillId="0" borderId="9" xfId="0" applyBorder="1"/>
    <xf numFmtId="0" fontId="9" fillId="4" borderId="6" xfId="0" applyFont="1" applyFill="1" applyBorder="1"/>
    <xf numFmtId="0" fontId="6" fillId="0" borderId="10" xfId="0" applyNumberFormat="1" applyFont="1" applyBorder="1" applyAlignment="1">
      <alignment horizontal="center"/>
    </xf>
    <xf numFmtId="165" fontId="6" fillId="0" borderId="11" xfId="0" applyNumberFormat="1" applyFont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9" fillId="4" borderId="13" xfId="0" applyFont="1" applyFill="1" applyBorder="1"/>
    <xf numFmtId="0" fontId="6" fillId="0" borderId="7" xfId="0" applyFont="1" applyBorder="1"/>
    <xf numFmtId="0" fontId="0" fillId="0" borderId="3" xfId="0" applyBorder="1"/>
    <xf numFmtId="0" fontId="0" fillId="0" borderId="14" xfId="0" applyBorder="1"/>
    <xf numFmtId="0" fontId="0" fillId="0" borderId="10" xfId="0" applyBorder="1"/>
    <xf numFmtId="166" fontId="0" fillId="0" borderId="9" xfId="0" applyNumberFormat="1" applyBorder="1"/>
    <xf numFmtId="0" fontId="0" fillId="0" borderId="16" xfId="0" applyBorder="1"/>
    <xf numFmtId="44" fontId="6" fillId="5" borderId="17" xfId="4" applyFont="1" applyFill="1" applyBorder="1"/>
    <xf numFmtId="0" fontId="0" fillId="0" borderId="18" xfId="0" applyBorder="1"/>
    <xf numFmtId="0" fontId="7" fillId="5" borderId="16" xfId="0" applyFont="1" applyFill="1" applyBorder="1"/>
    <xf numFmtId="0" fontId="0" fillId="5" borderId="19" xfId="0" applyFill="1" applyBorder="1"/>
    <xf numFmtId="0" fontId="0" fillId="0" borderId="17" xfId="0" applyBorder="1"/>
    <xf numFmtId="167" fontId="10" fillId="5" borderId="20" xfId="0" applyNumberFormat="1" applyFont="1" applyFill="1" applyBorder="1" applyAlignment="1">
      <alignment horizontal="center" vertical="center"/>
    </xf>
    <xf numFmtId="0" fontId="0" fillId="0" borderId="21" xfId="0" applyBorder="1"/>
    <xf numFmtId="14" fontId="4" fillId="3" borderId="0" xfId="0" applyNumberFormat="1" applyFont="1" applyFill="1" applyAlignment="1">
      <alignment horizontal="left"/>
    </xf>
    <xf numFmtId="14" fontId="0" fillId="0" borderId="0" xfId="1" applyNumberFormat="1" applyFont="1"/>
    <xf numFmtId="14" fontId="0" fillId="0" borderId="0" xfId="0" applyNumberFormat="1"/>
    <xf numFmtId="14" fontId="6" fillId="0" borderId="0" xfId="0" applyNumberFormat="1" applyFont="1"/>
    <xf numFmtId="0" fontId="0" fillId="0" borderId="25" xfId="0" applyBorder="1"/>
    <xf numFmtId="0" fontId="0" fillId="0" borderId="26" xfId="0" applyBorder="1"/>
    <xf numFmtId="164" fontId="0" fillId="0" borderId="10" xfId="1" applyNumberFormat="1" applyFont="1" applyBorder="1"/>
    <xf numFmtId="164" fontId="0" fillId="0" borderId="10" xfId="0" applyNumberFormat="1" applyBorder="1"/>
    <xf numFmtId="43" fontId="0" fillId="0" borderId="27" xfId="1" applyFont="1" applyBorder="1"/>
    <xf numFmtId="0" fontId="6" fillId="0" borderId="28" xfId="0" applyFont="1" applyBorder="1" applyAlignment="1">
      <alignment horizontal="center"/>
    </xf>
    <xf numFmtId="0" fontId="2" fillId="2" borderId="2" xfId="3" applyBorder="1"/>
    <xf numFmtId="0" fontId="0" fillId="0" borderId="31" xfId="0" applyBorder="1"/>
    <xf numFmtId="0" fontId="0" fillId="0" borderId="28" xfId="0" applyBorder="1"/>
    <xf numFmtId="0" fontId="2" fillId="2" borderId="3" xfId="3" applyBorder="1"/>
    <xf numFmtId="0" fontId="2" fillId="2" borderId="17" xfId="3" applyBorder="1"/>
    <xf numFmtId="0" fontId="0" fillId="0" borderId="24" xfId="0" applyBorder="1"/>
    <xf numFmtId="43" fontId="0" fillId="0" borderId="4" xfId="1" applyFont="1" applyBorder="1"/>
    <xf numFmtId="0" fontId="6" fillId="0" borderId="30" xfId="0" applyFont="1" applyBorder="1"/>
    <xf numFmtId="164" fontId="6" fillId="5" borderId="29" xfId="0" applyNumberFormat="1" applyFont="1" applyFill="1" applyBorder="1"/>
    <xf numFmtId="0" fontId="6" fillId="0" borderId="29" xfId="0" applyFont="1" applyBorder="1"/>
    <xf numFmtId="164" fontId="6" fillId="5" borderId="22" xfId="0" applyNumberFormat="1" applyFont="1" applyFill="1" applyBorder="1"/>
    <xf numFmtId="0" fontId="0" fillId="0" borderId="23" xfId="0" applyBorder="1"/>
    <xf numFmtId="14" fontId="13" fillId="3" borderId="0" xfId="0" applyNumberFormat="1" applyFont="1" applyFill="1"/>
    <xf numFmtId="0" fontId="13" fillId="3" borderId="0" xfId="0" applyFont="1" applyFill="1"/>
    <xf numFmtId="0" fontId="13" fillId="3" borderId="0" xfId="0" applyFont="1" applyFill="1" applyAlignment="1">
      <alignment horizontal="center"/>
    </xf>
    <xf numFmtId="0" fontId="12" fillId="0" borderId="0" xfId="0" applyFont="1" applyBorder="1"/>
    <xf numFmtId="0" fontId="14" fillId="6" borderId="0" xfId="0" applyFont="1" applyFill="1" applyBorder="1" applyAlignment="1">
      <alignment horizontal="center"/>
    </xf>
    <xf numFmtId="0" fontId="11" fillId="6" borderId="32" xfId="0" applyFont="1" applyFill="1" applyBorder="1" applyAlignment="1">
      <alignment horizontal="center"/>
    </xf>
    <xf numFmtId="44" fontId="0" fillId="2" borderId="15" xfId="3" applyNumberFormat="1" applyFont="1" applyBorder="1"/>
    <xf numFmtId="44" fontId="4" fillId="3" borderId="0" xfId="2" applyFont="1" applyFill="1" applyAlignment="1">
      <alignment horizontal="center"/>
    </xf>
    <xf numFmtId="44" fontId="0" fillId="0" borderId="0" xfId="2" applyFont="1"/>
    <xf numFmtId="168" fontId="14" fillId="6" borderId="33" xfId="2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5">
    <cellStyle name="Colore 1" xfId="3" builtinId="29"/>
    <cellStyle name="Euro" xfId="4"/>
    <cellStyle name="Migliaia" xfId="1" builtinId="3"/>
    <cellStyle name="Normale" xfId="0" builtinId="0"/>
    <cellStyle name="Valuta" xfId="2" builtinId="4"/>
  </cellStyles>
  <dxfs count="10">
    <dxf>
      <numFmt numFmtId="19" formatCode="dd/mm/yyyy"/>
    </dxf>
    <dxf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51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medium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conta Km</a:t>
            </a:r>
          </a:p>
        </c:rich>
      </c:tx>
      <c:layout/>
      <c:overlay val="0"/>
      <c:spPr>
        <a:solidFill>
          <a:schemeClr val="accent2">
            <a:lumMod val="40000"/>
            <a:lumOff val="60000"/>
          </a:schemeClr>
        </a:solidFill>
        <a:ln>
          <a:solidFill>
            <a:sysClr val="windowText" lastClr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0468757987028493"/>
          <c:y val="7.6696386132196412E-2"/>
          <c:w val="0.8593756556515928"/>
          <c:h val="0.8121945818719562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'Spese benzina'!$B$1</c:f>
              <c:strCache>
                <c:ptCount val="1"/>
                <c:pt idx="0">
                  <c:v>contaKm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forward val="7"/>
            <c:dispRSqr val="0"/>
            <c:dispEq val="1"/>
            <c:trendlineLbl>
              <c:layout>
                <c:manualLayout>
                  <c:x val="-0.49365403258193291"/>
                  <c:y val="1.6860082078065705E-2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</c:trendlineLbl>
          </c:trendline>
          <c:xVal>
            <c:numRef>
              <c:f>'Spese benzina'!$A$2:$A$100</c:f>
              <c:numCache>
                <c:formatCode>m/d/yyyy</c:formatCode>
                <c:ptCount val="99"/>
                <c:pt idx="0">
                  <c:v>41275</c:v>
                </c:pt>
                <c:pt idx="1">
                  <c:v>41278</c:v>
                </c:pt>
                <c:pt idx="2">
                  <c:v>41283</c:v>
                </c:pt>
                <c:pt idx="3">
                  <c:v>41287</c:v>
                </c:pt>
                <c:pt idx="4">
                  <c:v>41291</c:v>
                </c:pt>
                <c:pt idx="5">
                  <c:v>41295</c:v>
                </c:pt>
                <c:pt idx="6">
                  <c:v>41300</c:v>
                </c:pt>
                <c:pt idx="7">
                  <c:v>41305</c:v>
                </c:pt>
                <c:pt idx="8">
                  <c:v>41309</c:v>
                </c:pt>
                <c:pt idx="9">
                  <c:v>41314</c:v>
                </c:pt>
                <c:pt idx="10">
                  <c:v>41318</c:v>
                </c:pt>
                <c:pt idx="11">
                  <c:v>41322</c:v>
                </c:pt>
                <c:pt idx="12">
                  <c:v>41329</c:v>
                </c:pt>
              </c:numCache>
            </c:numRef>
          </c:xVal>
          <c:yVal>
            <c:numRef>
              <c:f>'Spese benzina'!$D$2:$D$78</c:f>
              <c:numCache>
                <c:formatCode>_-* #,##0_-;\-* #,##0_-;_-* "-"??_-;_-@_-</c:formatCode>
                <c:ptCount val="77"/>
                <c:pt idx="0">
                  <c:v>0</c:v>
                </c:pt>
                <c:pt idx="1">
                  <c:v>121</c:v>
                </c:pt>
                <c:pt idx="2">
                  <c:v>326</c:v>
                </c:pt>
                <c:pt idx="3">
                  <c:v>454</c:v>
                </c:pt>
                <c:pt idx="4">
                  <c:v>557</c:v>
                </c:pt>
                <c:pt idx="5">
                  <c:v>699</c:v>
                </c:pt>
                <c:pt idx="6">
                  <c:v>836</c:v>
                </c:pt>
                <c:pt idx="7">
                  <c:v>981</c:v>
                </c:pt>
                <c:pt idx="8">
                  <c:v>1187</c:v>
                </c:pt>
                <c:pt idx="9">
                  <c:v>1363</c:v>
                </c:pt>
                <c:pt idx="10">
                  <c:v>1520</c:v>
                </c:pt>
                <c:pt idx="11">
                  <c:v>1631</c:v>
                </c:pt>
                <c:pt idx="12">
                  <c:v>2081</c:v>
                </c:pt>
              </c:numCache>
            </c:numRef>
          </c:y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38196400"/>
        <c:axId val="238196784"/>
      </c:scatterChart>
      <c:valAx>
        <c:axId val="238196400"/>
        <c:scaling>
          <c:orientation val="minMax"/>
          <c:min val="4127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38196784"/>
        <c:crosses val="autoZero"/>
        <c:crossBetween val="midCat"/>
        <c:majorUnit val="7"/>
      </c:valAx>
      <c:valAx>
        <c:axId val="23819678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38196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trlProps/ctrlProp1.xml><?xml version="1.0" encoding="utf-8"?>
<formControlPr xmlns="http://schemas.microsoft.com/office/spreadsheetml/2009/9/main" objectType="Scroll" dx="16" fmlaLink="$L$1" max="180" min="150" page="10" val="17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11</xdr:row>
      <xdr:rowOff>66675</xdr:rowOff>
    </xdr:from>
    <xdr:to>
      <xdr:col>15</xdr:col>
      <xdr:colOff>0</xdr:colOff>
      <xdr:row>35</xdr:row>
      <xdr:rowOff>142875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0</xdr:row>
          <xdr:rowOff>76200</xdr:rowOff>
        </xdr:from>
        <xdr:to>
          <xdr:col>11</xdr:col>
          <xdr:colOff>466725</xdr:colOff>
          <xdr:row>5</xdr:row>
          <xdr:rowOff>9525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/Desktop/KINGSTON_06/ExcelFiles/personali/Diario_nov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 5 sett"/>
      <sheetName val="riep 4 sett"/>
      <sheetName val="Controllo"/>
      <sheetName val="giornale"/>
      <sheetName val="riepilogo"/>
      <sheetName val="spese auto"/>
      <sheetName val="To do"/>
      <sheetName val="meeting"/>
      <sheetName val="Diario Attività"/>
      <sheetName val="budget"/>
      <sheetName val="consumo siga"/>
      <sheetName val="spesa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G</v>
          </cell>
        </row>
      </sheetData>
      <sheetData sheetId="4">
        <row r="6">
          <cell r="B6">
            <v>234.95</v>
          </cell>
        </row>
        <row r="8">
          <cell r="B8">
            <v>1175.4200000000008</v>
          </cell>
        </row>
        <row r="12">
          <cell r="B12">
            <v>49</v>
          </cell>
        </row>
      </sheetData>
      <sheetData sheetId="5">
        <row r="1">
          <cell r="B1" t="str">
            <v>contaKm</v>
          </cell>
        </row>
      </sheetData>
      <sheetData sheetId="6" refreshError="1"/>
      <sheetData sheetId="7" refreshError="1"/>
      <sheetData sheetId="8" refreshError="1"/>
      <sheetData sheetId="9">
        <row r="2">
          <cell r="A2">
            <v>9.3000000000000007</v>
          </cell>
        </row>
      </sheetData>
      <sheetData sheetId="10" refreshError="1"/>
      <sheetData sheetId="11" refreshError="1"/>
    </sheetDataSet>
  </externalBook>
</externalLink>
</file>

<file path=xl/tables/table1.xml><?xml version="1.0" encoding="utf-8"?>
<table xmlns="http://schemas.openxmlformats.org/spreadsheetml/2006/main" id="1" name="Tabella1" displayName="Tabella1" ref="H8:H11" totalsRowShown="0" dataDxfId="9" tableBorderDxfId="8">
  <autoFilter ref="H8:H11">
    <filterColumn colId="0" hiddenButton="1"/>
  </autoFilter>
  <tableColumns count="1">
    <tableColumn id="1" name="Prezzo medio benzina" dataDxfId="7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Tabella2" displayName="Tabella2" ref="H2:H7" totalsRowShown="0" headerRowDxfId="6" headerRowBorderDxfId="5" tableBorderDxfId="4" totalsRowBorderDxfId="3">
  <autoFilter ref="H2:H7">
    <filterColumn colId="0" hiddenButton="1"/>
  </autoFilter>
  <tableColumns count="1">
    <tableColumn id="1" name="giorni rilevamento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Tabella3" displayName="Tabella3" ref="A1:E65536" totalsRowShown="0" headerRowDxfId="2">
  <autoFilter ref="A1:E6553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data " dataDxfId="1"/>
    <tableColumn id="2" name="contaKm"/>
    <tableColumn id="3" name="diff."/>
    <tableColumn id="4" name="KM"/>
    <tableColumn id="5" name="giorn.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ella4" displayName="Tabella4" ref="F1:G65535" totalsRowShown="0">
  <autoFilter ref="F1:G65535">
    <filterColumn colId="0" hiddenButton="1"/>
    <filterColumn colId="1" hiddenButton="1"/>
  </autoFilter>
  <tableColumns count="2">
    <tableColumn id="1" name="rifornimenti" dataDxfId="0"/>
    <tableColumn id="2" name="Spesa" dataCellStyle="Valuta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">
    <pageSetUpPr fitToPage="1"/>
  </sheetPr>
  <dimension ref="A1:P18"/>
  <sheetViews>
    <sheetView tabSelected="1" workbookViewId="0">
      <selection activeCell="G15" sqref="G15"/>
    </sheetView>
  </sheetViews>
  <sheetFormatPr defaultRowHeight="12.75" x14ac:dyDescent="0.2"/>
  <cols>
    <col min="1" max="1" width="10.140625" style="34" bestFit="1" customWidth="1"/>
    <col min="2" max="2" width="13" customWidth="1"/>
    <col min="3" max="3" width="7.140625" customWidth="1"/>
    <col min="4" max="4" width="7.5703125" customWidth="1"/>
    <col min="5" max="5" width="8.85546875" customWidth="1"/>
    <col min="6" max="6" width="15.5703125" style="34" customWidth="1"/>
    <col min="7" max="7" width="11.5703125" style="62" customWidth="1"/>
    <col min="8" max="8" width="25.42578125" customWidth="1"/>
    <col min="9" max="9" width="4.85546875" customWidth="1"/>
    <col min="10" max="10" width="16.28515625" customWidth="1"/>
    <col min="11" max="11" width="11.42578125" customWidth="1"/>
    <col min="12" max="12" width="10" bestFit="1" customWidth="1"/>
    <col min="13" max="13" width="9.28515625" customWidth="1"/>
    <col min="14" max="14" width="10.7109375" customWidth="1"/>
    <col min="15" max="16" width="11.28515625" customWidth="1"/>
  </cols>
  <sheetData>
    <row r="1" spans="1:16" ht="19.5" customHeight="1" thickBot="1" x14ac:dyDescent="0.3">
      <c r="A1" s="54" t="s">
        <v>0</v>
      </c>
      <c r="B1" s="55" t="s">
        <v>1</v>
      </c>
      <c r="C1" s="56" t="s">
        <v>2</v>
      </c>
      <c r="D1" s="56" t="s">
        <v>3</v>
      </c>
      <c r="E1" s="56" t="s">
        <v>22</v>
      </c>
      <c r="F1" s="32" t="s">
        <v>19</v>
      </c>
      <c r="G1" s="61" t="s">
        <v>20</v>
      </c>
      <c r="H1" s="1" t="s">
        <v>4</v>
      </c>
      <c r="I1" s="1"/>
      <c r="J1" s="1"/>
      <c r="K1" s="1"/>
      <c r="L1" s="2">
        <v>173</v>
      </c>
      <c r="M1" s="1"/>
      <c r="N1" s="1"/>
      <c r="O1" s="1"/>
      <c r="P1" s="3"/>
    </row>
    <row r="2" spans="1:16" ht="18.75" customHeight="1" thickBot="1" x14ac:dyDescent="0.3">
      <c r="A2" s="35">
        <v>41275</v>
      </c>
      <c r="B2" s="4">
        <v>75869</v>
      </c>
      <c r="D2" s="4">
        <v>0</v>
      </c>
      <c r="E2" s="4"/>
      <c r="F2" s="33">
        <v>41274</v>
      </c>
      <c r="G2" s="62">
        <v>30</v>
      </c>
      <c r="H2" s="41" t="s">
        <v>5</v>
      </c>
      <c r="J2" s="5" t="s">
        <v>6</v>
      </c>
      <c r="K2" s="64">
        <f>L1/10</f>
        <v>17.3</v>
      </c>
      <c r="L2" s="6"/>
      <c r="M2" s="7" t="s">
        <v>7</v>
      </c>
      <c r="N2" s="8" t="s">
        <v>8</v>
      </c>
      <c r="O2" s="9"/>
    </row>
    <row r="3" spans="1:16" x14ac:dyDescent="0.2">
      <c r="A3" s="34">
        <v>41278</v>
      </c>
      <c r="B3" s="4">
        <v>75990</v>
      </c>
      <c r="C3" s="10">
        <f t="shared" ref="C3:C13" si="0">B3-B2</f>
        <v>121</v>
      </c>
      <c r="D3" s="4">
        <f t="shared" ref="D3:D13" si="1">D2+C3</f>
        <v>121</v>
      </c>
      <c r="E3" s="4">
        <f>C3/(A3-A2)</f>
        <v>40.333333333333336</v>
      </c>
      <c r="F3" s="33">
        <v>41286</v>
      </c>
      <c r="G3" s="62">
        <v>30</v>
      </c>
      <c r="H3" s="38">
        <f>MAX(A:A)-A2</f>
        <v>54</v>
      </c>
      <c r="J3" s="49" t="str">
        <f>"km percorribili a " &amp; K2 &amp; " km /litro"</f>
        <v>km percorribili a 17,3 km /litro</v>
      </c>
      <c r="K3" s="36"/>
      <c r="L3" s="12"/>
      <c r="M3" s="13">
        <f ca="1">-(TODAY()-M5-MAX(A:A))</f>
        <v>-61</v>
      </c>
      <c r="N3" s="14">
        <f>MAX(A:A)+M5</f>
        <v>41330</v>
      </c>
      <c r="O3" s="11"/>
    </row>
    <row r="4" spans="1:16" x14ac:dyDescent="0.2">
      <c r="A4" s="34">
        <v>41283</v>
      </c>
      <c r="B4" s="4">
        <v>76195</v>
      </c>
      <c r="C4" s="10">
        <f t="shared" si="0"/>
        <v>205</v>
      </c>
      <c r="D4" s="4">
        <f t="shared" si="1"/>
        <v>326</v>
      </c>
      <c r="E4" s="4">
        <f t="shared" ref="E4:E11" si="2">C4/(A4-A3)</f>
        <v>41</v>
      </c>
      <c r="F4" s="33">
        <v>41295</v>
      </c>
      <c r="G4" s="62">
        <v>30</v>
      </c>
      <c r="H4" s="22" t="s">
        <v>9</v>
      </c>
      <c r="J4" s="50">
        <f>J11*K2</f>
        <v>2120.3342618384404</v>
      </c>
      <c r="K4" s="37"/>
      <c r="L4" s="12"/>
      <c r="N4" s="16"/>
      <c r="O4" s="11"/>
    </row>
    <row r="5" spans="1:16" ht="13.5" thickBot="1" x14ac:dyDescent="0.25">
      <c r="A5" s="34">
        <v>41287</v>
      </c>
      <c r="B5" s="4">
        <v>76323</v>
      </c>
      <c r="C5" s="10">
        <f t="shared" si="0"/>
        <v>128</v>
      </c>
      <c r="D5" s="4">
        <f t="shared" si="1"/>
        <v>454</v>
      </c>
      <c r="E5" s="4">
        <f t="shared" si="2"/>
        <v>32</v>
      </c>
      <c r="F5" s="33">
        <v>41301</v>
      </c>
      <c r="G5" s="62">
        <v>30</v>
      </c>
      <c r="H5" s="39">
        <f>MAX(B:B)-B2</f>
        <v>2081</v>
      </c>
      <c r="J5" s="51" t="str">
        <f>"km disponibili a "&amp;K2 &amp;"  km/lt"</f>
        <v>km disponibili a 17,3  km/lt</v>
      </c>
      <c r="K5" s="37"/>
      <c r="L5" s="12"/>
      <c r="M5" s="13">
        <f>ROUNDDOWN(J4/H7-H3,0)</f>
        <v>1</v>
      </c>
      <c r="N5" s="17"/>
      <c r="O5" s="11"/>
    </row>
    <row r="6" spans="1:16" ht="13.5" thickBot="1" x14ac:dyDescent="0.25">
      <c r="A6" s="34">
        <v>41291</v>
      </c>
      <c r="B6" s="4">
        <v>76426</v>
      </c>
      <c r="C6" s="10">
        <f t="shared" si="0"/>
        <v>103</v>
      </c>
      <c r="D6" s="4">
        <f t="shared" si="1"/>
        <v>557</v>
      </c>
      <c r="E6" s="4">
        <f t="shared" si="2"/>
        <v>25.75</v>
      </c>
      <c r="F6" s="33">
        <v>41314</v>
      </c>
      <c r="G6" s="62">
        <v>20</v>
      </c>
      <c r="H6" s="22" t="s">
        <v>10</v>
      </c>
      <c r="J6" s="52">
        <f>J4-H5</f>
        <v>39.334261838440398</v>
      </c>
      <c r="K6" s="53"/>
      <c r="L6" s="18"/>
      <c r="M6" s="19" t="s">
        <v>11</v>
      </c>
      <c r="N6" s="20"/>
      <c r="O6" s="21"/>
    </row>
    <row r="7" spans="1:16" ht="15" x14ac:dyDescent="0.25">
      <c r="A7" s="34">
        <v>41295</v>
      </c>
      <c r="B7" s="4">
        <v>76568</v>
      </c>
      <c r="C7" s="10">
        <f t="shared" si="0"/>
        <v>142</v>
      </c>
      <c r="D7" s="4">
        <f t="shared" si="1"/>
        <v>699</v>
      </c>
      <c r="E7" s="4">
        <f t="shared" si="2"/>
        <v>35.5</v>
      </c>
      <c r="F7" s="33">
        <v>41320</v>
      </c>
      <c r="G7" s="62">
        <v>20</v>
      </c>
      <c r="H7" s="40">
        <f>(MAX(B:B)-B2)/(MAX(A:A)-A2)</f>
        <v>38.537037037037038</v>
      </c>
      <c r="J7" s="42" t="s">
        <v>12</v>
      </c>
      <c r="K7" s="45"/>
      <c r="L7" s="43"/>
      <c r="M7" s="22" t="s">
        <v>13</v>
      </c>
      <c r="N7" s="23">
        <f>H7/K2</f>
        <v>2.2275743952044529</v>
      </c>
      <c r="O7" s="21"/>
    </row>
    <row r="8" spans="1:16" ht="15.75" thickBot="1" x14ac:dyDescent="0.3">
      <c r="A8" s="34">
        <v>41300</v>
      </c>
      <c r="B8" s="4">
        <v>76705</v>
      </c>
      <c r="C8" s="10">
        <f t="shared" si="0"/>
        <v>137</v>
      </c>
      <c r="D8" s="4">
        <f t="shared" si="1"/>
        <v>836</v>
      </c>
      <c r="E8" s="4">
        <f t="shared" si="2"/>
        <v>27.4</v>
      </c>
      <c r="F8" s="33">
        <v>41326</v>
      </c>
      <c r="G8" s="62">
        <v>30</v>
      </c>
      <c r="H8" s="57" t="s">
        <v>21</v>
      </c>
      <c r="J8" s="60">
        <f>SUM(G$1:G$65535)</f>
        <v>220</v>
      </c>
      <c r="K8" s="46"/>
      <c r="L8" s="21"/>
      <c r="M8" s="24" t="s">
        <v>14</v>
      </c>
      <c r="N8" s="25">
        <f>N7*1.338</f>
        <v>2.9804945407835581</v>
      </c>
      <c r="O8" s="21"/>
    </row>
    <row r="9" spans="1:16" ht="13.5" thickBot="1" x14ac:dyDescent="0.25">
      <c r="A9" s="34">
        <v>41305</v>
      </c>
      <c r="B9" s="4">
        <v>76850</v>
      </c>
      <c r="C9" s="10">
        <f t="shared" si="0"/>
        <v>145</v>
      </c>
      <c r="D9" s="4">
        <f t="shared" si="1"/>
        <v>981</v>
      </c>
      <c r="E9" s="4">
        <f t="shared" si="2"/>
        <v>29</v>
      </c>
      <c r="F9" s="33">
        <v>41332</v>
      </c>
      <c r="G9" s="62">
        <v>30</v>
      </c>
      <c r="H9" s="58">
        <v>1.7949999999999999</v>
      </c>
      <c r="J9" s="44"/>
      <c r="K9" s="26"/>
      <c r="L9" s="11"/>
      <c r="M9" s="19" t="s">
        <v>15</v>
      </c>
      <c r="N9" s="26"/>
      <c r="O9" s="11"/>
    </row>
    <row r="10" spans="1:16" ht="13.5" customHeight="1" thickBot="1" x14ac:dyDescent="0.25">
      <c r="A10" s="34">
        <v>41309</v>
      </c>
      <c r="B10" s="4">
        <v>77056</v>
      </c>
      <c r="C10" s="10">
        <f t="shared" si="0"/>
        <v>206</v>
      </c>
      <c r="D10" s="4">
        <f t="shared" si="1"/>
        <v>1187</v>
      </c>
      <c r="E10" s="4">
        <f t="shared" si="2"/>
        <v>51.5</v>
      </c>
      <c r="F10" s="33"/>
      <c r="H10" s="59" t="s">
        <v>18</v>
      </c>
      <c r="J10" s="47" t="s">
        <v>16</v>
      </c>
      <c r="K10" s="17" t="s">
        <v>17</v>
      </c>
      <c r="L10" s="11"/>
      <c r="M10" s="27" t="str">
        <f>IF(K11&lt;(-0.5+K2),"Dati nn stabili","Dati Attendibili")</f>
        <v>Dati Attendibili</v>
      </c>
      <c r="N10" s="28"/>
      <c r="O10" s="29"/>
    </row>
    <row r="11" spans="1:16" ht="15.75" customHeight="1" thickBot="1" x14ac:dyDescent="0.25">
      <c r="A11" s="34">
        <v>41314</v>
      </c>
      <c r="B11" s="4">
        <v>77232</v>
      </c>
      <c r="C11" s="10">
        <f t="shared" si="0"/>
        <v>176</v>
      </c>
      <c r="D11" s="4">
        <f t="shared" si="1"/>
        <v>1363</v>
      </c>
      <c r="E11" s="4">
        <f t="shared" si="2"/>
        <v>35.200000000000003</v>
      </c>
      <c r="F11" s="33"/>
      <c r="H11" s="63">
        <f>J8/J4</f>
        <v>0.103757225433526</v>
      </c>
      <c r="J11" s="48">
        <f>J8/1.795</f>
        <v>122.56267409470753</v>
      </c>
      <c r="K11" s="30">
        <f>H5/J11</f>
        <v>16.979068181818182</v>
      </c>
      <c r="L11" s="31"/>
    </row>
    <row r="12" spans="1:16" x14ac:dyDescent="0.2">
      <c r="A12" s="34">
        <v>41318</v>
      </c>
      <c r="B12" s="4">
        <v>77389</v>
      </c>
      <c r="C12" s="10">
        <f t="shared" si="0"/>
        <v>157</v>
      </c>
      <c r="D12" s="4">
        <f t="shared" si="1"/>
        <v>1520</v>
      </c>
      <c r="E12" s="4">
        <f>C12/(A12-A11)</f>
        <v>39.25</v>
      </c>
      <c r="F12" s="33"/>
    </row>
    <row r="13" spans="1:16" x14ac:dyDescent="0.2">
      <c r="A13" s="34">
        <v>41322</v>
      </c>
      <c r="B13" s="4">
        <v>77500</v>
      </c>
      <c r="C13" s="10">
        <f t="shared" si="0"/>
        <v>111</v>
      </c>
      <c r="D13" s="4">
        <f t="shared" si="1"/>
        <v>1631</v>
      </c>
      <c r="E13" s="4">
        <f>C13/(A13-A12)</f>
        <v>27.75</v>
      </c>
      <c r="F13" s="33"/>
    </row>
    <row r="14" spans="1:16" ht="12.75" customHeight="1" x14ac:dyDescent="0.2">
      <c r="A14" s="34">
        <v>41329</v>
      </c>
      <c r="B14" s="4">
        <v>77950</v>
      </c>
      <c r="C14" s="10">
        <f t="shared" ref="C14" si="3">B14-B13</f>
        <v>450</v>
      </c>
      <c r="D14" s="4">
        <f t="shared" ref="D14" si="4">D13+C14</f>
        <v>2081</v>
      </c>
      <c r="E14" s="4">
        <f>C14/(A14-A13)</f>
        <v>64.285714285714292</v>
      </c>
      <c r="F14" s="33"/>
      <c r="I14" s="15"/>
    </row>
    <row r="15" spans="1:16" x14ac:dyDescent="0.2">
      <c r="B15" s="4"/>
      <c r="C15" s="10"/>
      <c r="D15" s="4"/>
      <c r="E15" s="4"/>
      <c r="H15" s="15"/>
      <c r="I15" s="15"/>
      <c r="J15" s="15"/>
    </row>
    <row r="16" spans="1:16" x14ac:dyDescent="0.2">
      <c r="H16" s="15"/>
      <c r="I16" s="15"/>
      <c r="J16" s="15"/>
      <c r="K16" s="15"/>
      <c r="L16" s="15"/>
    </row>
    <row r="17" spans="8:12" x14ac:dyDescent="0.2">
      <c r="H17" s="15"/>
      <c r="I17" s="15"/>
      <c r="J17" s="15"/>
      <c r="K17" s="15"/>
      <c r="L17" s="15"/>
    </row>
    <row r="18" spans="8:12" x14ac:dyDescent="0.2">
      <c r="J18" s="15"/>
      <c r="K18" s="15"/>
      <c r="L18" s="15"/>
    </row>
  </sheetData>
  <printOptions gridLines="1"/>
  <pageMargins left="0.78740157480314965" right="0.78740157480314965" top="0.98425196850393704" bottom="0.98425196850393704" header="0.51181102362204722" footer="0.51181102362204722"/>
  <pageSetup paperSize="9" scale="89" orientation="landscape" blackAndWhite="1" horizontalDpi="4294967292" verticalDpi="4294967292" r:id="rId1"/>
  <headerFooter alignWithMargins="0">
    <oddHeader>&amp;Ccons auto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croll Bar 1">
              <controlPr defaultSize="0" autoPict="0">
                <anchor moveWithCells="1">
                  <from>
                    <xdr:col>11</xdr:col>
                    <xdr:colOff>161925</xdr:colOff>
                    <xdr:row>0</xdr:row>
                    <xdr:rowOff>76200</xdr:rowOff>
                  </from>
                  <to>
                    <xdr:col>11</xdr:col>
                    <xdr:colOff>466725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  <tableParts count="4"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Spese benzina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2013-04-26T16:56:31Z</dcterms:created>
  <dcterms:modified xsi:type="dcterms:W3CDTF">2013-04-27T07:56:07Z</dcterms:modified>
</cp:coreProperties>
</file>